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de8489369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at BOQ" sheetId="1" r:id="R023c673d609341fe"/>
    <x:sheet xmlns:r="http://schemas.openxmlformats.org/officeDocument/2006/relationships" name="Room quantities" sheetId="2" r:id="Re4321b91c9cd44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"/>
    <x:numFmt numFmtId="201" formatCode="0%"/>
    <x:numFmt numFmtId="202" formatCode="0"/>
    <x:numFmt numFmtId="203" formatCode="0.00000000"/>
    <x:numFmt numFmtId="204" formatCode="0.0000"/>
    <x:numFmt numFmtId="205" formatCode="0.000000"/>
  </x:numFmts>
  <x:fonts count="5">
    <x:font>
      <x:sz val="11"/>
      <x:name val="Carlito"/>
    </x:font>
    <x:font>
      <x:sz val="10"/>
      <x:color rgb="FF252525"/>
      <x:name val="Arial"/>
    </x:font>
    <x:font>
      <x:b/>
      <x:sz val="14"/>
      <x:color rgb="FF173B38"/>
      <x:name val="Arial"/>
    </x:font>
    <x:font>
      <x:b/>
      <x:sz val="10"/>
      <x:color rgb="FFFFFFFF"/>
      <x:name val="Arial"/>
    </x:font>
    <x:font>
      <x:b/>
      <x:sz val="10"/>
      <x:color rgb="FF25252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38"/>
      </x:patternFill>
    </x:fill>
    <x:fill>
      <x:patternFill patternType="solid">
        <x:fgColor rgb="FFEAF2EF"/>
      </x:patternFill>
    </x:fill>
    <x:fill>
      <x:patternFill patternType="solid">
        <x:fgColor rgb="FFFFF3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20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200" fontId="2" fillId="0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1" fillId="4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205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09c38de7d4e4e" /><Relationship Type="http://schemas.openxmlformats.org/officeDocument/2006/relationships/theme" Target="/xl/theme/theme1.xml" Id="Rbf9ffd5cdaa34ae3" /><Relationship Type="http://schemas.openxmlformats.org/officeDocument/2006/relationships/sharedStrings" Target="/xl/sharedStrings.xml" Id="Rca3010877c774fdf" /><Relationship Type="http://schemas.openxmlformats.org/officeDocument/2006/relationships/worksheet" Target="/xl/worksheets/sheet1.xml" Id="R023c673d609341fe" /><Relationship Type="http://schemas.openxmlformats.org/officeDocument/2006/relationships/worksheet" Target="/xl/worksheets/sheet2.xml" Id="Re4321b91c9cd44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8" customHeight="1">
      <x:c r="A2" s="3" t="str">
        <x:v>SiteSetu • Tiling BOQ • 20 October 2026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4" customHeight="1">
      <x:c r="A3" s="1" t="str">
        <x:v>Illustrative 1,000 sq ft built-up flat. Amber cells are editable assumptions, not supplier quotations.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42" customHeight="1">
      <x:c r="A5" s="12" t="str">
        <x:v>Scope</x:v>
      </x:c>
      <x:c r="B5" s="13" t="str">
        <x:v>Net unit</x:v>
      </x:c>
      <x:c r="C5" s="13" t="str">
        <x:v>Net qty</x:v>
      </x:c>
      <x:c r="D5" s="13" t="str">
        <x:v>Purchase sq ft</x:v>
      </x:c>
      <x:c r="E5" s="13" t="str">
        <x:v>Tile cost ₹</x:v>
      </x:c>
      <x:c r="F5" s="13" t="str">
        <x:v>Other cost ₹</x:v>
      </x:c>
      <x:c r="G5" s="13" t="str">
        <x:v>Direct cost ₹</x:v>
      </x:c>
      <x:c r="H5" s="13" t="str">
        <x:v>OH/profit ₹</x:v>
      </x:c>
      <x:c r="I5" s="13" t="str">
        <x:v>Total ₹</x:v>
      </x:c>
      <x:c r="J5" s="2"/>
      <x:c r="K5" s="2"/>
      <x:c r="L5" s="2"/>
    </x:row>
    <x:row r="6" ht="24" customHeight="1">
      <x:c r="A6" s="1" t="str">
        <x:v>Dry floor</x:v>
      </x:c>
      <x:c r="B6" s="2" t="str">
        <x:v>sq ft</x:v>
      </x:c>
      <x:c r="C6" s="2" t="n">
        <x:f>'Room quantities'!B20</x:f>
        <x:v>650</x:v>
      </x:c>
      <x:c r="D6" s="2" t="n">
        <x:f>'Room quantities'!H20</x:f>
        <x:v>697.5</x:v>
      </x:c>
      <x:c r="E6" s="2" t="n">
        <x:f>D6*C22</x:f>
        <x:v>62775</x:v>
      </x:c>
      <x:c r="F6" s="2" t="n">
        <x:f>C6*SUM(E22:H22)</x:f>
        <x:v>37700</x:v>
      </x:c>
      <x:c r="G6" s="2" t="n">
        <x:f>SUM(E6:F6)</x:f>
        <x:v>100475</x:v>
      </x:c>
      <x:c r="H6" s="2" t="n">
        <x:f>G6*$B$17</x:f>
        <x:v>10047.5</x:v>
      </x:c>
      <x:c r="I6" s="2" t="n">
        <x:f>ROUND(SUM(G6:H6),2)</x:f>
        <x:v>110522.5</x:v>
      </x:c>
      <x:c r="J6" s="2"/>
      <x:c r="K6" s="2"/>
      <x:c r="L6" s="2"/>
    </x:row>
    <x:row r="7" ht="24" customHeight="1">
      <x:c r="A7" s="1" t="str">
        <x:v>Wet floor</x:v>
      </x:c>
      <x:c r="B7" s="2" t="str">
        <x:v>sq ft</x:v>
      </x:c>
      <x:c r="C7" s="2" t="n">
        <x:f>'Room quantities'!B21</x:f>
        <x:v>150</x:v>
      </x:c>
      <x:c r="D7" s="2" t="n">
        <x:f>'Room quantities'!H21</x:f>
        <x:v>170</x:v>
      </x:c>
      <x:c r="E7" s="2" t="n">
        <x:f>D7*C23</x:f>
        <x:v>6800</x:v>
      </x:c>
      <x:c r="F7" s="2" t="n">
        <x:f>C7*SUM(E23:H23)</x:f>
        <x:v>7950</x:v>
      </x:c>
      <x:c r="G7" s="2" t="n">
        <x:f>SUM(E7:F7)</x:f>
        <x:v>14750</x:v>
      </x:c>
      <x:c r="H7" s="2" t="n">
        <x:f>G7*$B$17</x:f>
        <x:v>1475</x:v>
      </x:c>
      <x:c r="I7" s="2" t="n">
        <x:f>ROUND(SUM(G7:H7),2)</x:f>
        <x:v>16225</x:v>
      </x:c>
      <x:c r="J7" s="2"/>
      <x:c r="K7" s="2"/>
      <x:c r="L7" s="2"/>
    </x:row>
    <x:row r="8" ht="24" customHeight="1">
      <x:c r="A8" s="1" t="str">
        <x:v>Wall dado</x:v>
      </x:c>
      <x:c r="B8" s="2" t="str">
        <x:v>sq ft</x:v>
      </x:c>
      <x:c r="C8" s="2" t="n">
        <x:f>'Room quantities'!B22</x:f>
        <x:v>262</x:v>
      </x:c>
      <x:c r="D8" s="2" t="n">
        <x:f>'Room quantities'!H22</x:f>
        <x:v>290</x:v>
      </x:c>
      <x:c r="E8" s="2" t="n">
        <x:f>D8*C24</x:f>
        <x:v>14500</x:v>
      </x:c>
      <x:c r="F8" s="2" t="n">
        <x:f>C8*SUM(E24:H24)</x:f>
        <x:v>17816</x:v>
      </x:c>
      <x:c r="G8" s="2" t="n">
        <x:f>SUM(E8:F8)</x:f>
        <x:v>32316</x:v>
      </x:c>
      <x:c r="H8" s="2" t="n">
        <x:f>G8*$B$17</x:f>
        <x:v>3231.6000000000004</x:v>
      </x:c>
      <x:c r="I8" s="2" t="n">
        <x:f>ROUND(SUM(G8:H8),2)</x:f>
        <x:v>35547.6</x:v>
      </x:c>
      <x:c r="J8" s="2"/>
      <x:c r="K8" s="2"/>
      <x:c r="L8" s="2"/>
    </x:row>
    <x:row r="9" ht="24" customHeight="1">
      <x:c r="A9" s="1" t="str">
        <x:v>Skirting</x:v>
      </x:c>
      <x:c r="B9" s="2" t="str">
        <x:v>running ft</x:v>
      </x:c>
      <x:c r="C9" s="2" t="n">
        <x:f>'Room quantities'!B23</x:f>
        <x:v>180</x:v>
      </x:c>
      <x:c r="D9" s="2" t="n">
        <x:f>'Room quantities'!H23</x:f>
        <x:v>68.99999999999999</x:v>
      </x:c>
      <x:c r="E9" s="2" t="n">
        <x:f>D9*C25</x:f>
        <x:v>6209.999999999999</x:v>
      </x:c>
      <x:c r="F9" s="2" t="n">
        <x:f>C9*SUM(E25:H25)</x:f>
        <x:v>6030</x:v>
      </x:c>
      <x:c r="G9" s="2" t="n">
        <x:f>SUM(E9:F9)</x:f>
        <x:v>12240</x:v>
      </x:c>
      <x:c r="H9" s="2" t="n">
        <x:f>G9*$B$17</x:f>
        <x:v>1224</x:v>
      </x:c>
      <x:c r="I9" s="2" t="n">
        <x:f>ROUND(SUM(G9:H9),2)</x:f>
        <x:v>13464</x:v>
      </x:c>
      <x:c r="J9" s="2"/>
      <x:c r="K9" s="2"/>
      <x:c r="L9" s="2"/>
    </x:row>
    <x:row r="10" ht="24" customHeight="1">
      <x:c r="A10" s="1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4" customHeight="1">
      <x:c r="A11" s="14" t="str">
        <x:v>Tiling subtotal</x:v>
      </x:c>
      <x:c r="B11" s="15"/>
      <x:c r="C11" s="15"/>
      <x:c r="D11" s="15"/>
      <x:c r="E11" s="15"/>
      <x:c r="F11" s="15"/>
      <x:c r="G11" s="15"/>
      <x:c r="H11" s="15"/>
      <x:c r="I11" s="16" t="n">
        <x:f>SUM(I6:I9)</x:f>
        <x:v>175759.1</x:v>
      </x:c>
      <x:c r="J11" s="2"/>
      <x:c r="K11" s="2"/>
      <x:c r="L11" s="2"/>
    </x:row>
    <x:row r="12" ht="24" customHeight="1">
      <x:c r="A12" s="14" t="str">
        <x:v>Contingency</x:v>
      </x:c>
      <x:c r="B12" s="15"/>
      <x:c r="C12" s="15"/>
      <x:c r="D12" s="15"/>
      <x:c r="E12" s="15"/>
      <x:c r="F12" s="15"/>
      <x:c r="G12" s="15"/>
      <x:c r="H12" s="15"/>
      <x:c r="I12" s="16" t="n">
        <x:f>ROUND(I11*$B$18,2)</x:f>
        <x:v>8787.96</x:v>
      </x:c>
      <x:c r="J12" s="2"/>
      <x:c r="K12" s="2"/>
      <x:c r="L12" s="2"/>
    </x:row>
    <x:row r="13" ht="24" customHeight="1">
      <x:c r="A13" s="14" t="str">
        <x:v>Budget ₹</x:v>
      </x:c>
      <x:c r="B13" s="15"/>
      <x:c r="C13" s="15"/>
      <x:c r="D13" s="15"/>
      <x:c r="E13" s="15"/>
      <x:c r="F13" s="15"/>
      <x:c r="G13" s="15"/>
      <x:c r="H13" s="15"/>
      <x:c r="I13" s="16" t="n">
        <x:f>SUM(I11:I12)</x:f>
        <x:v>184547.06</x:v>
      </x:c>
      <x:c r="J13" s="2"/>
      <x:c r="K13" s="2"/>
      <x:c r="L13" s="2"/>
    </x:row>
    <x:row r="14" ht="24" customHeight="1">
      <x:c r="A14" s="1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4" customHeight="1">
      <x:c r="A15" s="1" t="str">
        <x:v>Excludes demolition, levelling/screed, waterproofing, plumbing, stone thresholds and major substrate repairs.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8" customHeight="1">
      <x:c r="A16" s="3" t="str">
        <x:v>Rate assumptions and build-ups</x:v>
      </x:c>
      <x:c r="B16" s="17"/>
      <x:c r="C16" s="17"/>
      <x:c r="D16" s="17"/>
      <x:c r="E16" s="17"/>
      <x:c r="F16" s="17"/>
      <x:c r="G16" s="17"/>
      <x:c r="H16" s="17"/>
      <x:c r="I16" s="17"/>
      <x:c r="J16" s="17"/>
      <x:c r="K16" s="17"/>
      <x:c r="L16" s="17"/>
    </x:row>
    <x:row r="17" ht="24" customHeight="1">
      <x:c r="A17" s="1" t="str">
        <x:v>Overheads and profit</x:v>
      </x:c>
      <x:c r="B17" s="19" t="n">
        <x:v>0.1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4" customHeight="1">
      <x:c r="A18" s="1" t="str">
        <x:v>Contingency</x:v>
      </x:c>
      <x:c r="B18" s="19" t="n">
        <x:v>0.05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4" customHeight="1">
      <x:c r="A19" s="1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4" customHeight="1">
      <x:c r="A20" s="1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42" customHeight="1">
      <x:c r="A21" s="12" t="str">
        <x:v>Scope</x:v>
      </x:c>
      <x:c r="B21" s="13" t="str">
        <x:v>Unit</x:v>
      </x:c>
      <x:c r="C21" s="13" t="str">
        <x:v>Tile ₹/sq ft</x:v>
      </x:c>
      <x:c r="D21" s="13" t="str">
        <x:v>Waste %</x:v>
      </x:c>
      <x:c r="E21" s="13" t="str">
        <x:v>Bed/adhesive ₹</x:v>
      </x:c>
      <x:c r="F21" s="13" t="str">
        <x:v>Grout ₹</x:v>
      </x:c>
      <x:c r="G21" s="13" t="str">
        <x:v>Labour ₹</x:v>
      </x:c>
      <x:c r="H21" s="13" t="str">
        <x:v>Handling ₹</x:v>
      </x:c>
      <x:c r="I21" s="13" t="str">
        <x:v>Direct ₹/unit</x:v>
      </x:c>
      <x:c r="J21" s="13" t="str">
        <x:v>OH/profit ₹</x:v>
      </x:c>
      <x:c r="K21" s="13" t="str">
        <x:v>Installed ₹/unit</x:v>
      </x:c>
      <x:c r="L21" s="13" t="str">
        <x:v>₹/sq m or rm</x:v>
      </x:c>
    </x:row>
    <x:row r="22" ht="24" customHeight="1">
      <x:c r="A22" s="1" t="str">
        <x:v>Dry floor</x:v>
      </x:c>
      <x:c r="B22" s="2" t="str">
        <x:v>sq ft</x:v>
      </x:c>
      <x:c r="C22" s="18" t="n">
        <x:v>90</x:v>
      </x:c>
      <x:c r="D22" s="19" t="n">
        <x:v>0.05</x:v>
      </x:c>
      <x:c r="E22" s="18" t="n">
        <x:v>16</x:v>
      </x:c>
      <x:c r="F22" s="18" t="n">
        <x:v>4</x:v>
      </x:c>
      <x:c r="G22" s="18" t="n">
        <x:v>35</x:v>
      </x:c>
      <x:c r="H22" s="18" t="n">
        <x:v>3</x:v>
      </x:c>
      <x:c r="I22" s="2" t="n">
        <x:f>C22*(1+D22)+SUM(E22:H22)</x:f>
        <x:v>152.5</x:v>
      </x:c>
      <x:c r="J22" s="2" t="n">
        <x:f>I22*$B$17</x:f>
        <x:v>15.25</x:v>
      </x:c>
      <x:c r="K22" s="2" t="n">
        <x:f>SUM(I22:J22)</x:f>
        <x:v>167.75</x:v>
      </x:c>
      <x:c r="L22" s="2" t="n">
        <x:f>K22/'Room quantities'!$B$34</x:f>
        <x:v>1805.6459724030558</x:v>
      </x:c>
    </x:row>
    <x:row r="23" ht="24" customHeight="1">
      <x:c r="A23" s="1" t="str">
        <x:v>Wet floor</x:v>
      </x:c>
      <x:c r="B23" s="2" t="str">
        <x:v>sq ft</x:v>
      </x:c>
      <x:c r="C23" s="18" t="n">
        <x:v>40</x:v>
      </x:c>
      <x:c r="D23" s="19" t="n">
        <x:v>0.1</x:v>
      </x:c>
      <x:c r="E23" s="18" t="n">
        <x:v>12</x:v>
      </x:c>
      <x:c r="F23" s="18" t="n">
        <x:v>3</x:v>
      </x:c>
      <x:c r="G23" s="18" t="n">
        <x:v>35</x:v>
      </x:c>
      <x:c r="H23" s="18" t="n">
        <x:v>3</x:v>
      </x:c>
      <x:c r="I23" s="2" t="n">
        <x:f>C23*(1+D23)+SUM(E23:H23)</x:f>
        <x:v>97</x:v>
      </x:c>
      <x:c r="J23" s="2" t="n">
        <x:f>I23*$B$17</x:f>
        <x:v>9.700000000000001</x:v>
      </x:c>
      <x:c r="K23" s="2" t="n">
        <x:f>SUM(I23:J23)</x:f>
        <x:v>106.7</x:v>
      </x:c>
      <x:c r="L23" s="2" t="n">
        <x:f>K23/'Room quantities'!$B$34</x:f>
        <x:v>1148.5092414629273</x:v>
      </x:c>
    </x:row>
    <x:row r="24" ht="24" customHeight="1">
      <x:c r="A24" s="1" t="str">
        <x:v>Wall dado</x:v>
      </x:c>
      <x:c r="B24" s="2" t="str">
        <x:v>sq ft</x:v>
      </x:c>
      <x:c r="C24" s="18" t="n">
        <x:v>50</x:v>
      </x:c>
      <x:c r="D24" s="19" t="n">
        <x:v>0.1</x:v>
      </x:c>
      <x:c r="E24" s="18" t="n">
        <x:v>16</x:v>
      </x:c>
      <x:c r="F24" s="18" t="n">
        <x:v>4</x:v>
      </x:c>
      <x:c r="G24" s="18" t="n">
        <x:v>45</x:v>
      </x:c>
      <x:c r="H24" s="18" t="n">
        <x:v>3</x:v>
      </x:c>
      <x:c r="I24" s="2" t="n">
        <x:f>C24*(1+D24)+SUM(E24:H24)</x:f>
        <x:v>123</x:v>
      </x:c>
      <x:c r="J24" s="2" t="n">
        <x:f>I24*$B$17</x:f>
        <x:v>12.3</x:v>
      </x:c>
      <x:c r="K24" s="2" t="n">
        <x:f>SUM(I24:J24)</x:f>
        <x:v>135.3</x:v>
      </x:c>
      <x:c r="L24" s="2" t="n">
        <x:f>K24/'Room quantities'!$B$34</x:f>
        <x:v>1456.3570793808256</x:v>
      </x:c>
    </x:row>
    <x:row r="25" ht="24" customHeight="1">
      <x:c r="A25" s="1" t="str">
        <x:v>Skirting</x:v>
      </x:c>
      <x:c r="B25" s="2" t="str">
        <x:v>running ft</x:v>
      </x:c>
      <x:c r="C25" s="18" t="n">
        <x:v>90</x:v>
      </x:c>
      <x:c r="D25" s="19" t="n">
        <x:v>0.15</x:v>
      </x:c>
      <x:c r="E25" s="18" t="n">
        <x:v>6.5</x:v>
      </x:c>
      <x:c r="F25" s="18" t="n">
        <x:v>0</x:v>
      </x:c>
      <x:c r="G25" s="18" t="n">
        <x:v>25</x:v>
      </x:c>
      <x:c r="H25" s="18" t="n">
        <x:v>2</x:v>
      </x:c>
      <x:c r="I25" s="2" t="n">
        <x:f>C25*(1+D25)*'Room quantities'!$B$33+SUM(E25:H25)</x:f>
        <x:v>68</x:v>
      </x:c>
      <x:c r="J25" s="2" t="n">
        <x:f>I25*$B$17</x:f>
        <x:v>6.800000000000001</x:v>
      </x:c>
      <x:c r="K25" s="2" t="n">
        <x:f>SUM(I25:J25)</x:f>
        <x:v>74.8</x:v>
      </x:c>
      <x:c r="L25" s="2" t="n">
        <x:f>K25/'Room quantities'!$B$35</x:f>
        <x:v>245.4068241469816</x:v>
      </x:c>
    </x:row>
    <x:row r="26" ht="24" customHeight="1">
      <x:c r="A26" s="1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4" customHeight="1">
      <x:c r="A27" s="1" t="str">
        <x:v>Bed, grout, labour and handling rates are per net unit in column B. Skirting grout is included in E25.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4" customHeight="1">
      <x:c r="A28" s="1" t="str">
        <x:v>Rate build-ups use allowance before box rounding. The BOQ above uses rounded purchases from Room quantities.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4" customHeight="1">
      <x:c r="A29" s="1" t="str">
        <x:v>Skirting: 4-inch height; purchase is cut-strip stock in sq ft, with 15% cutting allowance. No box rounding assumed.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4" customHeight="1">
      <x:c r="A30" s="1" t="str">
        <x:v>Dry adhesive: 0.4 kg/sq ft × ₹40/kg = ₹16/sq ft. Confirm the selected product coverage and pack quantity.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4" customHeight="1">
      <x:c r="A31" s="1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8" customHeight="1">
      <x:c r="A32" s="3" t="str">
        <x:v>Evidence and scope</x:v>
      </x:c>
      <x:c r="B32" s="17"/>
      <x:c r="C32" s="17"/>
      <x:c r="D32" s="17"/>
      <x:c r="E32" s="17"/>
      <x:c r="F32" s="17"/>
      <x:c r="G32" s="17"/>
      <x:c r="H32" s="17"/>
      <x:c r="I32" s="17"/>
      <x:c r="J32" s="17"/>
      <x:c r="K32" s="17"/>
      <x:c r="L32" s="17"/>
    </x:row>
    <x:row r="33" ht="24" customHeight="1">
      <x:c r="A33" s="1" t="str">
        <x:v>All sample dimensions, wastage, rates and margins are SiteSetu teaching assumptions dated 20 October 2026.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4" customHeight="1">
      <x:c r="A34" s="1" t="str">
        <x:v>Orientbell supplier table, prices updated 28 April 2026: double-charge tiles ₹84–157/sq ft; purchase only.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4" customHeight="1">
      <x:c r="A35" s="1" t="str">
        <x:v>https://www.orientbell.com/tiles/vitrified-tiles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4" customHeight="1">
      <x:c r="A36" s="1" t="str">
        <x:v>NoBroker installer guide, 10 April 2026: reported floor labour ₹25–45/sq ft; wall labour ₹30–50/sq ft.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4" customHeight="1">
      <x:c r="A37" s="1" t="str">
        <x:v>https://www.nobroker.in/interiors/design-guides/project-cost-breakdown-and-rate-lists/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4" customHeight="1">
      <x:c r="A38" s="1" t="str">
        <x:v>Roff: product-specific coverage depends on thickness and surface; adhesive is not waterproofing.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4" customHeight="1">
      <x:c r="A39" s="1" t="str">
        <x:v>https://www.roff.in/adhesive-coverage/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4" customHeight="1">
      <x:c r="A40" s="1" t="str">
        <x:v>Refresh assumptions with written local quotations. Agree deductions, cut-strip supply and package inclusions.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4" customHeight="1">
      <x:c r="A41" s="1" t="str">
        <x:v>Room quantities are geometric net areas for this sample, not a substitute for contract measurement rules.</x:v>
      </x:c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4" customHeight="1">
      <x:c r="A42" s="1" t="str">
        <x:v>BOQ from your drawings: https://sitesetu.app/boq-from-drawing</x:v>
      </x:c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4" customHeight="1">
      <x:c r="A43" s="1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4" customHeight="1">
      <x:c r="A44" s="1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4" customHeight="1">
      <x:c r="A45" s="1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4" customHeight="1">
      <x:c r="A46" s="1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4" customHeight="1">
      <x:c r="A47" s="1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4" customHeight="1">
      <x:c r="A48" s="1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8" customHeight="1">
      <x:c r="A2" s="3" t="str">
        <x:v>Room quantities and tile purchases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4" customHeight="1">
      <x:c r="A3" s="1" t="str">
        <x:v>Sample geometry only. Net area is billable in this example; tile wastage and box rounding are purchase quantities.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42" customHeight="1">
      <x:c r="A5" s="12" t="str">
        <x:v>Room / surface</x:v>
      </x:c>
      <x:c r="B5" s="13" t="str">
        <x:v>Group</x:v>
      </x:c>
      <x:c r="C5" s="13" t="str">
        <x:v>Length ft</x:v>
      </x:c>
      <x:c r="D5" s="13" t="str">
        <x:v>Width/height ft</x:v>
      </x:c>
      <x:c r="E5" s="13" t="str">
        <x:v>Count</x:v>
      </x:c>
      <x:c r="F5" s="13" t="str">
        <x:v>Deduction sq ft</x:v>
      </x:c>
      <x:c r="G5" s="13" t="str">
        <x:v>Net sq ft</x:v>
      </x:c>
      <x:c r="H5" s="2"/>
      <x:c r="I5" s="2"/>
      <x:c r="J5" s="2"/>
      <x:c r="K5" s="2"/>
      <x:c r="L5" s="2"/>
    </x:row>
    <x:row r="6" ht="24" customHeight="1">
      <x:c r="A6" s="20" t="str">
        <x:v>Living/dining</x:v>
      </x:c>
      <x:c r="B6" s="18" t="str">
        <x:v>Dry floor</x:v>
      </x:c>
      <x:c r="C6" s="18" t="n">
        <x:v>20</x:v>
      </x:c>
      <x:c r="D6" s="18" t="n">
        <x:v>13</x:v>
      </x:c>
      <x:c r="E6" s="18" t="n">
        <x:v>1</x:v>
      </x:c>
      <x:c r="F6" s="18" t="n">
        <x:v>0</x:v>
      </x:c>
      <x:c r="G6" s="2" t="n">
        <x:f>C6*D6*E6-F6</x:f>
        <x:v>260</x:v>
      </x:c>
      <x:c r="H6" s="2"/>
      <x:c r="I6" s="2"/>
      <x:c r="J6" s="2"/>
      <x:c r="K6" s="2"/>
      <x:c r="L6" s="2"/>
    </x:row>
    <x:row r="7" ht="24" customHeight="1">
      <x:c r="A7" s="20" t="str">
        <x:v>Bedroom 1</x:v>
      </x:c>
      <x:c r="B7" s="18" t="str">
        <x:v>Dry floor</x:v>
      </x:c>
      <x:c r="C7" s="18" t="n">
        <x:v>15</x:v>
      </x:c>
      <x:c r="D7" s="18" t="n">
        <x:v>12</x:v>
      </x:c>
      <x:c r="E7" s="18" t="n">
        <x:v>1</x:v>
      </x:c>
      <x:c r="F7" s="18" t="n">
        <x:v>0</x:v>
      </x:c>
      <x:c r="G7" s="2" t="n">
        <x:f>C7*D7*E7-F7</x:f>
        <x:v>180</x:v>
      </x:c>
      <x:c r="H7" s="2"/>
      <x:c r="I7" s="2"/>
      <x:c r="J7" s="2"/>
      <x:c r="K7" s="2"/>
      <x:c r="L7" s="2"/>
    </x:row>
    <x:row r="8" ht="24" customHeight="1">
      <x:c r="A8" s="20" t="str">
        <x:v>Bedroom 2</x:v>
      </x:c>
      <x:c r="B8" s="18" t="str">
        <x:v>Dry floor</x:v>
      </x:c>
      <x:c r="C8" s="18" t="n">
        <x:v>15</x:v>
      </x:c>
      <x:c r="D8" s="18" t="n">
        <x:v>10</x:v>
      </x:c>
      <x:c r="E8" s="18" t="n">
        <x:v>1</x:v>
      </x:c>
      <x:c r="F8" s="18" t="n">
        <x:v>0</x:v>
      </x:c>
      <x:c r="G8" s="2" t="n">
        <x:f>C8*D8*E8-F8</x:f>
        <x:v>150</x:v>
      </x:c>
      <x:c r="H8" s="2"/>
      <x:c r="I8" s="2"/>
      <x:c r="J8" s="2"/>
      <x:c r="K8" s="2"/>
      <x:c r="L8" s="2"/>
    </x:row>
    <x:row r="9" ht="24" customHeight="1">
      <x:c r="A9" s="20" t="str">
        <x:v>Passage</x:v>
      </x:c>
      <x:c r="B9" s="18" t="str">
        <x:v>Dry floor</x:v>
      </x:c>
      <x:c r="C9" s="18" t="n">
        <x:v>12</x:v>
      </x:c>
      <x:c r="D9" s="18" t="n">
        <x:v>5</x:v>
      </x:c>
      <x:c r="E9" s="18" t="n">
        <x:v>1</x:v>
      </x:c>
      <x:c r="F9" s="18" t="n">
        <x:v>0</x:v>
      </x:c>
      <x:c r="G9" s="2" t="n">
        <x:f>C9*D9*E9-F9</x:f>
        <x:v>60</x:v>
      </x:c>
      <x:c r="H9" s="2"/>
      <x:c r="I9" s="2"/>
      <x:c r="J9" s="2"/>
      <x:c r="K9" s="2"/>
      <x:c r="L9" s="2"/>
    </x:row>
    <x:row r="10" ht="24" customHeight="1">
      <x:c r="A10" s="20" t="str">
        <x:v>Kitchen floor</x:v>
      </x:c>
      <x:c r="B10" s="18" t="str">
        <x:v>Wet floor</x:v>
      </x:c>
      <x:c r="C10" s="18" t="n">
        <x:v>10</x:v>
      </x:c>
      <x:c r="D10" s="18" t="n">
        <x:v>10</x:v>
      </x:c>
      <x:c r="E10" s="18" t="n">
        <x:v>1</x:v>
      </x:c>
      <x:c r="F10" s="18" t="n">
        <x:v>0</x:v>
      </x:c>
      <x:c r="G10" s="2" t="n">
        <x:f>C10*D10*E10-F10</x:f>
        <x:v>100</x:v>
      </x:c>
      <x:c r="H10" s="2"/>
      <x:c r="I10" s="2"/>
      <x:c r="J10" s="2"/>
      <x:c r="K10" s="2"/>
      <x:c r="L10" s="2"/>
    </x:row>
    <x:row r="11" ht="24" customHeight="1">
      <x:c r="A11" s="20" t="str">
        <x:v>Bathroom 1 floor</x:v>
      </x:c>
      <x:c r="B11" s="18" t="str">
        <x:v>Wet floor</x:v>
      </x:c>
      <x:c r="C11" s="18" t="n">
        <x:v>5</x:v>
      </x:c>
      <x:c r="D11" s="18" t="n">
        <x:v>5</x:v>
      </x:c>
      <x:c r="E11" s="18" t="n">
        <x:v>1</x:v>
      </x:c>
      <x:c r="F11" s="18" t="n">
        <x:v>0</x:v>
      </x:c>
      <x:c r="G11" s="2" t="n">
        <x:f>C11*D11*E11-F11</x:f>
        <x:v>25</x:v>
      </x:c>
      <x:c r="H11" s="2"/>
      <x:c r="I11" s="2"/>
      <x:c r="J11" s="2"/>
      <x:c r="K11" s="2"/>
      <x:c r="L11" s="2"/>
    </x:row>
    <x:row r="12" ht="24" customHeight="1">
      <x:c r="A12" s="20" t="str">
        <x:v>Bathroom 2 floor</x:v>
      </x:c>
      <x:c r="B12" s="18" t="str">
        <x:v>Wet floor</x:v>
      </x:c>
      <x:c r="C12" s="18" t="n">
        <x:v>5</x:v>
      </x:c>
      <x:c r="D12" s="18" t="n">
        <x:v>5</x:v>
      </x:c>
      <x:c r="E12" s="18" t="n">
        <x:v>1</x:v>
      </x:c>
      <x:c r="F12" s="18" t="n">
        <x:v>0</x:v>
      </x:c>
      <x:c r="G12" s="2" t="n">
        <x:f>C12*D12*E12-F12</x:f>
        <x:v>25</x:v>
      </x:c>
      <x:c r="H12" s="2"/>
      <x:c r="I12" s="2"/>
      <x:c r="J12" s="2"/>
      <x:c r="K12" s="2"/>
      <x:c r="L12" s="2"/>
    </x:row>
    <x:row r="13" ht="24" customHeight="1">
      <x:c r="A13" s="20" t="str">
        <x:v>Bathroom 1 walls</x:v>
      </x:c>
      <x:c r="B13" s="18" t="str">
        <x:v>Wall dado</x:v>
      </x:c>
      <x:c r="C13" s="18" t="n">
        <x:v>20</x:v>
      </x:c>
      <x:c r="D13" s="18" t="n">
        <x:v>7</x:v>
      </x:c>
      <x:c r="E13" s="18" t="n">
        <x:v>1</x:v>
      </x:c>
      <x:c r="F13" s="18" t="n">
        <x:v>21</x:v>
      </x:c>
      <x:c r="G13" s="2" t="n">
        <x:f>C13*D13*E13-F13</x:f>
        <x:v>119</x:v>
      </x:c>
      <x:c r="H13" s="2"/>
      <x:c r="I13" s="2"/>
      <x:c r="J13" s="2"/>
      <x:c r="K13" s="2"/>
      <x:c r="L13" s="2"/>
    </x:row>
    <x:row r="14" ht="24" customHeight="1">
      <x:c r="A14" s="20" t="str">
        <x:v>Bathroom 2 walls</x:v>
      </x:c>
      <x:c r="B14" s="18" t="str">
        <x:v>Wall dado</x:v>
      </x:c>
      <x:c r="C14" s="18" t="n">
        <x:v>20</x:v>
      </x:c>
      <x:c r="D14" s="18" t="n">
        <x:v>7</x:v>
      </x:c>
      <x:c r="E14" s="18" t="n">
        <x:v>1</x:v>
      </x:c>
      <x:c r="F14" s="18" t="n">
        <x:v>21</x:v>
      </x:c>
      <x:c r="G14" s="2" t="n">
        <x:f>C14*D14*E14-F14</x:f>
        <x:v>119</x:v>
      </x:c>
      <x:c r="H14" s="2"/>
      <x:c r="I14" s="2"/>
      <x:c r="J14" s="2"/>
      <x:c r="K14" s="2"/>
      <x:c r="L14" s="2"/>
    </x:row>
    <x:row r="15" ht="24" customHeight="1">
      <x:c r="A15" s="20" t="str">
        <x:v>Kitchen backsplash</x:v>
      </x:c>
      <x:c r="B15" s="18" t="str">
        <x:v>Wall dado</x:v>
      </x:c>
      <x:c r="C15" s="18" t="n">
        <x:v>12</x:v>
      </x:c>
      <x:c r="D15" s="18" t="n">
        <x:v>2</x:v>
      </x:c>
      <x:c r="E15" s="18" t="n">
        <x:v>1</x:v>
      </x:c>
      <x:c r="F15" s="18" t="n">
        <x:v>0</x:v>
      </x:c>
      <x:c r="G15" s="2" t="n">
        <x:f>C15*D15*E15-F15</x:f>
        <x:v>24</x:v>
      </x:c>
      <x:c r="H15" s="2"/>
      <x:c r="I15" s="2"/>
      <x:c r="J15" s="2"/>
      <x:c r="K15" s="2"/>
      <x:c r="L15" s="2"/>
    </x:row>
    <x:row r="16" ht="24" customHeight="1">
      <x:c r="A16" s="20" t="str">
        <x:v>Spare room row</x:v>
      </x:c>
      <x:c r="B16" s="18" t="str">
        <x:v>Dry floor</x:v>
      </x:c>
      <x:c r="C16" s="18" t="n">
        <x:v>0</x:v>
      </x:c>
      <x:c r="D16" s="18" t="n">
        <x:v>0</x:v>
      </x:c>
      <x:c r="E16" s="18" t="n">
        <x:v>1</x:v>
      </x:c>
      <x:c r="F16" s="18" t="n">
        <x:v>0</x:v>
      </x:c>
      <x:c r="G16" s="2" t="n">
        <x:f>C16*D16*E16-F16</x:f>
        <x:v>0</x:v>
      </x:c>
      <x:c r="H16" s="2"/>
      <x:c r="I16" s="2"/>
      <x:c r="J16" s="2"/>
      <x:c r="K16" s="2"/>
      <x:c r="L16" s="2"/>
    </x:row>
    <x:row r="17" ht="24" customHeight="1">
      <x:c r="A17" s="1" t="str">
        <x:v>Bathroom walls: 20 ft perimeter × 7 ft height less one 3 × 7 ft door per bathroom. Reveals omitted.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4" customHeight="1">
      <x:c r="A18" s="1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42" customHeight="1">
      <x:c r="A19" s="12" t="str">
        <x:v>Group</x:v>
      </x:c>
      <x:c r="B19" s="13" t="str">
        <x:v>Net qty</x:v>
      </x:c>
      <x:c r="C19" s="13" t="str">
        <x:v>Unit</x:v>
      </x:c>
      <x:c r="D19" s="13" t="str">
        <x:v>Waste %</x:v>
      </x:c>
      <x:c r="E19" s="13" t="str">
        <x:v>With waste sq ft</x:v>
      </x:c>
      <x:c r="F19" s="13" t="str">
        <x:v>Box sq ft</x:v>
      </x:c>
      <x:c r="G19" s="13" t="str">
        <x:v>Boxes</x:v>
      </x:c>
      <x:c r="H19" s="13" t="str">
        <x:v>Purchase sq ft</x:v>
      </x:c>
      <x:c r="I19" s="2"/>
      <x:c r="J19" s="2"/>
      <x:c r="K19" s="2"/>
      <x:c r="L19" s="2"/>
    </x:row>
    <x:row r="20" ht="24" customHeight="1">
      <x:c r="A20" s="1" t="str">
        <x:v>Dry floor</x:v>
      </x:c>
      <x:c r="B20" s="2" t="n">
        <x:f>SUMIFS($G$6:$G$16,$B$6:$B$16,A20)</x:f>
        <x:v>650</x:v>
      </x:c>
      <x:c r="C20" s="2" t="str">
        <x:v>sq ft</x:v>
      </x:c>
      <x:c r="D20" s="21" t="n">
        <x:f>'Flat BOQ'!D22</x:f>
        <x:v>0.05</x:v>
      </x:c>
      <x:c r="E20" s="2" t="n">
        <x:f>B20*(1+D20)</x:f>
        <x:v>682.5</x:v>
      </x:c>
      <x:c r="F20" s="18" t="n">
        <x:v>15.5</x:v>
      </x:c>
      <x:c r="G20" s="22" t="n">
        <x:f>ROUNDUP(E20/F20,0)</x:f>
        <x:v>45</x:v>
      </x:c>
      <x:c r="H20" s="2" t="n">
        <x:f>G20*F20</x:f>
        <x:v>697.5</x:v>
      </x:c>
      <x:c r="I20" s="2"/>
      <x:c r="J20" s="2"/>
      <x:c r="K20" s="2"/>
      <x:c r="L20" s="2"/>
    </x:row>
    <x:row r="21" ht="24" customHeight="1">
      <x:c r="A21" s="1" t="str">
        <x:v>Wet floor</x:v>
      </x:c>
      <x:c r="B21" s="2" t="n">
        <x:f>SUMIFS($G$6:$G$16,$B$6:$B$16,A21)</x:f>
        <x:v>150</x:v>
      </x:c>
      <x:c r="C21" s="2" t="str">
        <x:v>sq ft</x:v>
      </x:c>
      <x:c r="D21" s="21" t="n">
        <x:f>'Flat BOQ'!D23</x:f>
        <x:v>0.1</x:v>
      </x:c>
      <x:c r="E21" s="2" t="n">
        <x:f>B21*(1+D21)</x:f>
        <x:v>165</x:v>
      </x:c>
      <x:c r="F21" s="18" t="n">
        <x:v>10</x:v>
      </x:c>
      <x:c r="G21" s="22" t="n">
        <x:f>ROUNDUP(E21/F21,0)</x:f>
        <x:v>17</x:v>
      </x:c>
      <x:c r="H21" s="2" t="n">
        <x:f>G21*F21</x:f>
        <x:v>170</x:v>
      </x:c>
      <x:c r="I21" s="2"/>
      <x:c r="J21" s="2"/>
      <x:c r="K21" s="2"/>
      <x:c r="L21" s="2"/>
    </x:row>
    <x:row r="22" ht="24" customHeight="1">
      <x:c r="A22" s="1" t="str">
        <x:v>Wall dado</x:v>
      </x:c>
      <x:c r="B22" s="2" t="n">
        <x:f>SUMIFS($G$6:$G$16,$B$6:$B$16,A22)</x:f>
        <x:v>262</x:v>
      </x:c>
      <x:c r="C22" s="2" t="str">
        <x:v>sq ft</x:v>
      </x:c>
      <x:c r="D22" s="21" t="n">
        <x:f>'Flat BOQ'!D24</x:f>
        <x:v>0.1</x:v>
      </x:c>
      <x:c r="E22" s="2" t="n">
        <x:f>B22*(1+D22)</x:f>
        <x:v>288.20000000000005</x:v>
      </x:c>
      <x:c r="F22" s="18" t="n">
        <x:v>10</x:v>
      </x:c>
      <x:c r="G22" s="22" t="n">
        <x:f>ROUNDUP(E22/F22,0)</x:f>
        <x:v>29</x:v>
      </x:c>
      <x:c r="H22" s="2" t="n">
        <x:f>G22*F22</x:f>
        <x:v>290</x:v>
      </x:c>
      <x:c r="I22" s="2"/>
      <x:c r="J22" s="2"/>
      <x:c r="K22" s="2"/>
      <x:c r="L22" s="2"/>
    </x:row>
    <x:row r="23" ht="24" customHeight="1">
      <x:c r="A23" s="1" t="str">
        <x:v>Skirting</x:v>
      </x:c>
      <x:c r="B23" s="2" t="n">
        <x:f>B32</x:f>
        <x:v>180</x:v>
      </x:c>
      <x:c r="C23" s="2" t="str">
        <x:v>running ft</x:v>
      </x:c>
      <x:c r="D23" s="21" t="n">
        <x:f>'Flat BOQ'!D25</x:f>
        <x:v>0.15</x:v>
      </x:c>
      <x:c r="E23" s="2" t="n">
        <x:f>B23*(1+D23)*$B$33</x:f>
        <x:v>68.99999999999999</x:v>
      </x:c>
      <x:c r="F23" s="2" t="str">
        <x:v>Cut stock</x:v>
      </x:c>
      <x:c r="G23" s="2" t="str">
        <x:v>n.a.</x:v>
      </x:c>
      <x:c r="H23" s="2" t="n">
        <x:f>E23</x:f>
        <x:v>68.99999999999999</x:v>
      </x:c>
      <x:c r="I23" s="2"/>
      <x:c r="J23" s="2"/>
      <x:c r="K23" s="2"/>
      <x:c r="L23" s="2"/>
    </x:row>
    <x:row r="24" ht="24" customHeight="1">
      <x:c r="A24" s="1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4" customHeight="1">
      <x:c r="A25" s="1" t="str">
        <x:v>Pool the same SKU/shade across rooms before box rounding. Each example group uses one distinct tile.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4" customHeight="1">
      <x:c r="A26" s="1" t="str">
        <x:v>Box coverage is illustrative. Read the actual carton; 600 × 600 mm is not exactly 2 × 2 ft.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4" customHeight="1">
      <x:c r="A27" s="1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4" customHeight="1">
      <x:c r="A28" s="1" t="str">
        <x:v>Net floor sq ft</x:v>
      </x:c>
      <x:c r="B28" s="2" t="n">
        <x:f>SUM(B20:B21)</x:f>
        <x:v>800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4" customHeight="1">
      <x:c r="A29" s="1" t="str">
        <x:v>Built-up area sq ft</x:v>
      </x:c>
      <x:c r="B29" s="18" t="n">
        <x:v>1000</x:v>
      </x:c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4" customHeight="1">
      <x:c r="A30" s="1" t="str">
        <x:v>Excluded footprint sq ft</x:v>
      </x:c>
      <x:c r="B30" s="2" t="n">
        <x:f>B29-B28</x:f>
        <x:v>200</x:v>
      </x:c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4" customHeight="1">
      <x:c r="A31" s="1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4" customHeight="1">
      <x:c r="A32" s="1" t="str">
        <x:v>Skirting length ft</x:v>
      </x:c>
      <x:c r="B32" s="18" t="n">
        <x:v>180</x:v>
      </x:c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4" customHeight="1">
      <x:c r="A33" s="1" t="str">
        <x:v>Skirting height ft</x:v>
      </x:c>
      <x:c r="B33" s="25" t="n">
        <x:f>4/12</x:f>
        <x:v>0.3333333333333333</x:v>
      </x:c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4" customHeight="1">
      <x:c r="A34" s="1" t="str">
        <x:v>Sq m per sq ft</x:v>
      </x:c>
      <x:c r="B34" s="23" t="n">
        <x:v>0.09290304</x:v>
      </x:c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4" customHeight="1">
      <x:c r="A35" s="1" t="str">
        <x:v>Metres per foot</x:v>
      </x:c>
      <x:c r="B35" s="24" t="n">
        <x:v>0.3048</x:v>
      </x:c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4" customHeight="1">
      <x:c r="A36" s="1" t="str">
        <x:v>Skirting is a separate measured allowance after doors and dado walls; verify it from the project plan.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4" customHeight="1">
      <x:c r="A37" s="1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8" customHeight="1">
      <x:c r="A38" s="3" t="str">
        <x:v>Worked metric room: 5 × 4 m</x:v>
      </x:c>
      <x:c r="B38" s="17"/>
      <x:c r="C38" s="17"/>
      <x:c r="D38" s="17"/>
      <x:c r="E38" s="17"/>
      <x:c r="F38" s="17"/>
      <x:c r="G38" s="17"/>
      <x:c r="H38" s="17"/>
      <x:c r="I38" s="17"/>
      <x:c r="J38" s="17"/>
      <x:c r="K38" s="17"/>
      <x:c r="L38" s="17"/>
    </x:row>
    <x:row r="39" ht="24" customHeight="1">
      <x:c r="A39" s="1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42" customHeight="1">
      <x:c r="A40" s="12" t="str">
        <x:v>Length m</x:v>
      </x:c>
      <x:c r="B40" s="13" t="str">
        <x:v>Width m</x:v>
      </x:c>
      <x:c r="C40" s="13" t="str">
        <x:v>Net sq m</x:v>
      </x:c>
      <x:c r="D40" s="13" t="str">
        <x:v>Waste %</x:v>
      </x:c>
      <x:c r="E40" s="13" t="str">
        <x:v>With waste sq m</x:v>
      </x:c>
      <x:c r="F40" s="13" t="str">
        <x:v>Tile length m</x:v>
      </x:c>
      <x:c r="G40" s="13" t="str">
        <x:v>Tile width m</x:v>
      </x:c>
      <x:c r="H40" s="13" t="str">
        <x:v>Tiles/box</x:v>
      </x:c>
      <x:c r="I40" s="13" t="str">
        <x:v>Sq m/box</x:v>
      </x:c>
      <x:c r="J40" s="13" t="str">
        <x:v>Boxes</x:v>
      </x:c>
      <x:c r="K40" s="13" t="str">
        <x:v>Tiles</x:v>
      </x:c>
      <x:c r="L40" s="13" t="str">
        <x:v>Purchase sq m</x:v>
      </x:c>
    </x:row>
    <x:row r="41" ht="24" customHeight="1">
      <x:c r="A41" s="20" t="n">
        <x:v>5</x:v>
      </x:c>
      <x:c r="B41" s="18" t="n">
        <x:v>4</x:v>
      </x:c>
      <x:c r="C41" s="2" t="n">
        <x:f>A41*B41</x:f>
        <x:v>20</x:v>
      </x:c>
      <x:c r="D41" s="19" t="n">
        <x:v>0.05</x:v>
      </x:c>
      <x:c r="E41" s="2" t="n">
        <x:f>C41*(1+D41)</x:f>
        <x:v>21</x:v>
      </x:c>
      <x:c r="F41" s="18" t="n">
        <x:v>0.6</x:v>
      </x:c>
      <x:c r="G41" s="18" t="n">
        <x:v>0.6</x:v>
      </x:c>
      <x:c r="H41" s="18" t="n">
        <x:v>4</x:v>
      </x:c>
      <x:c r="I41" s="2" t="n">
        <x:f>F41*G41*H41</x:f>
        <x:v>1.44</x:v>
      </x:c>
      <x:c r="J41" s="22" t="n">
        <x:f>ROUNDUP(E41/I41,0)</x:f>
        <x:v>15</x:v>
      </x:c>
      <x:c r="K41" s="22" t="n">
        <x:f>J41*H41</x:f>
        <x:v>60</x:v>
      </x:c>
      <x:c r="L41" s="2" t="n">
        <x:f>J41*I41</x:f>
        <x:v>21.599999999999998</x:v>
      </x:c>
    </x:row>
    <x:row r="42" ht="24" customHeight="1">
      <x:c r="A42" s="1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4" customHeight="1">
      <x:c r="A43" s="1" t="str">
        <x:v>Use the layout to check cuts. The 5% allowance is an example, not a guaranteed requirement.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4" customHeight="1">
      <x:c r="A44" s="1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4" customHeight="1">
      <x:c r="A45" s="1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4" customHeight="1">
      <x:c r="A46" s="1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4" customHeight="1">
      <x:c r="A47" s="1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4" customHeight="1">
      <x:c r="A48" s="1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</x:sheetData>
  <x:dataValidations count="3">
    <x:dataValidation type="list" sqref="B6:B16">
      <x:formula1>"Dry floor,Wet floor,Wall dado"</x:formula1>
    </x:dataValidation>
    <x:dataValidation type="decimal" operator="greaterThanOrEqual" sqref="C6:F16">
      <x:formula1>0</x:formula1>
    </x:dataValidation>
    <x:dataValidation type="decimal" operator="greaterThan" sqref="F20:F22">
      <x:formula1>0</x:formula1>
    </x:dataValidation>
  </x:dataValidations>
  <x:pageMargins left="0.7" right="0.7" top="0.75" bottom="0.75" header="0.3" footer="0.3"/>
</x:worksheet>
</file>