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Q" sheetId="1" r:id="rId1"/>
    <sheet name="Surfaces" sheetId="2" r:id="rId2"/>
    <sheet name="Openings" sheetId="3" r:id="rId3"/>
    <sheet name="Joinery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₹&quot;#,##0.00"/>
  </numFmts>
  <fonts count="3">
    <font>
      <sz val="11"/>
      <color rgb="FF24364B"/>
      <name val="Arial"/>
    </font>
    <font>
      <b/>
      <sz val="11"/>
      <color rgb="FFFFFFFF"/>
      <name val="Arial"/>
    </font>
    <font>
      <b/>
      <sz val="16"/>
      <color rgb="FF24364B"/>
      <name val="Arial"/>
    </font>
  </fonts>
  <fills count="4">
    <fill>
      <patternFill patternType="none"/>
    </fill>
    <fill>
      <patternFill patternType="gray125"/>
    </fill>
    <fill>
      <patternFill patternType="solid">
        <fgColor rgb="FF24364B"/>
        <bgColor indexed="64"/>
      </patternFill>
    </fill>
    <fill>
      <patternFill patternType="solid">
        <fgColor rgb="FFFFF1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60" fontId="0" fillId="0" borderId="0" xfId="0" applyNumberFormat="1"/>
    <xf numFmtId="4" fontId="0" fillId="0" borderId="0" xfId="0" applyNumberFormat="1"/>
    <xf numFmtId="0" fontId="2" fillId="0" borderId="0" xfId="0" applyAlignment="1" applyFont="1" applyFill="1" applyNumberFormat="1">
      <alignment vertical="center" wrapText="0"/>
    </xf>
    <xf numFmtId="0" fontId="0" fillId="0" borderId="0" xfId="0" applyAlignment="1" applyFont="1" applyFill="1" applyNumberFormat="1">
      <alignment vertical="center" wrapText="1"/>
    </xf>
    <xf numFmtId="60" fontId="0" fillId="0" borderId="0" xfId="0" applyAlignment="1" applyFont="1" applyFill="1" applyNumberFormat="1">
      <alignment vertical="center" wrapText="1"/>
    </xf>
    <xf numFmtId="0" fontId="0" fillId="0" borderId="0" xfId="0" applyAlignment="1" applyFont="1" applyFill="1" applyNumberFormat="1">
      <alignment vertical="center" wrapText="0"/>
    </xf>
    <xf numFmtId="0" fontId="1" fillId="2" borderId="0" xfId="0" applyAlignment="1" applyFont="1" applyFill="1" applyNumberFormat="1">
      <alignment vertical="center" wrapText="1" horizontal="center"/>
    </xf>
    <xf numFmtId="4" fontId="0" fillId="0" borderId="0" xfId="0" applyAlignment="1" applyFont="1" applyFill="1" applyNumberFormat="1">
      <alignment vertical="center" wrapText="1"/>
    </xf>
    <xf numFmtId="4" fontId="0" fillId="3" borderId="0" xfId="0" applyAlignment="1" applyFont="1" applyFill="1" applyNumberFormat="1">
      <alignment vertical="center" wrapText="1"/>
    </xf>
    <xf numFmtId="0" fontId="1" fillId="2" borderId="0" xfId="0" applyAlignment="1" applyFont="1" applyFill="1" applyNumberFormat="1">
      <alignment vertical="center" wrapText="1"/>
    </xf>
    <xf numFmtId="60" fontId="1" fillId="2" borderId="0" xfId="0" applyAlignment="1" applyFont="1" applyFill="1" applyNumberFormat="1">
      <alignment vertical="center" wrapText="1"/>
    </xf>
    <xf numFmtId="4" fontId="1" fillId="2" borderId="0" xfId="0" applyAlignment="1" applyFont="1" applyFill="1" applyNumberForma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workbookViewId="0" showGridLines="0">
      <pane ySplit="6" topLeftCell="A7" activePane="bottomLeft" state="frozen"/>
    </sheetView>
  </sheetViews>
  <cols>
    <col min="1" max="1" width="23.83203125" customWidth="1"/>
    <col min="2" max="2" width="76.83203125" customWidth="1"/>
    <col min="3" max="3" width="10.83203125" customWidth="1"/>
    <col min="4" max="4" width="16.83203125" customWidth="1"/>
    <col min="5" max="5" width="19.83203125" customWidth="1"/>
    <col min="6" max="6" width="20.83203125" customWidth="1"/>
  </cols>
  <sheetData>
    <row r="2" ht="28" customHeight="1">
      <c r="A2" t="str" s="3">
        <v>Painting BOQ — fictional house</v>
      </c>
    </row>
    <row r="3" ht="34" customHeight="1">
      <c r="A3" t="str" s="4">
        <v>Estimate total (INR)</v>
      </c>
      <c r="B3" s="5">
        <f>SUM(F7:F13)</f>
        <v>58534.1</v>
      </c>
    </row>
    <row r="4" ht="34" customHeight="1">
      <c r="A4" t="str" s="6">
        <v>Amber = input. White = formula. Rates are illustrative supply-and-apply inputs, not DSR or a quotation.</v>
      </c>
    </row>
    <row r="5" ht="34" customHeight="1">
      <c r="A5" t="str" s="6">
        <v>Replace dimensions, opening rules, specifications and rates before pricing your project.</v>
      </c>
    </row>
    <row r="6" ht="42" customHeight="1">
      <c r="A6" t="str" s="7">
        <v>Item</v>
      </c>
      <c r="B6" t="str" s="7">
        <v>Specification / included work</v>
      </c>
      <c r="C6" t="str" s="7">
        <v>Unit</v>
      </c>
      <c r="D6" t="str" s="7">
        <v>Quantity</v>
      </c>
      <c r="E6" t="str" s="7">
        <v>Rate INR/m²</v>
      </c>
      <c r="F6" t="str" s="7">
        <v>Amount INR</v>
      </c>
    </row>
    <row r="7" ht="34" customHeight="1">
      <c r="A7" t="str" s="4">
        <v>P01</v>
      </c>
      <c r="B7" t="str" s="4">
        <v>Clean/sand sound walls + ceilings; preparation only</v>
      </c>
      <c r="C7" t="str" s="4">
        <v>m²</v>
      </c>
      <c r="D7" s="8">
        <f>'Surfaces'!H14</f>
        <v>212.38</v>
      </c>
      <c r="E7" s="9">
        <v>20</v>
      </c>
      <c r="F7" s="5">
        <f>IF(OR(COUNT(D7:E7)&lt;&gt;2,E7&lt;0),NA(),ROUND(D7*E7,2))</f>
        <v>4247.6</v>
      </c>
    </row>
    <row r="8" ht="34" customHeight="1">
      <c r="A8" t="str" s="4">
        <v>P02</v>
      </c>
      <c r="B8" t="str" s="4">
        <v>White cement putty, 2 coats, agreed thickness; all surfaces</v>
      </c>
      <c r="C8" t="str" s="4">
        <v>m²</v>
      </c>
      <c r="D8" s="8">
        <f>'Surfaces'!H14</f>
        <v>212.38</v>
      </c>
      <c r="E8" s="9">
        <v>90</v>
      </c>
      <c r="F8" s="5">
        <f>IF(OR(COUNT(D8:E8)&lt;&gt;2,E8&lt;0),NA(),ROUND(D8*E8,2))</f>
        <v>19114.2</v>
      </c>
    </row>
    <row r="9" ht="34" customHeight="1">
      <c r="A9" t="str" s="4">
        <v>P03</v>
      </c>
      <c r="B9" t="str" s="4">
        <v>Compatible wall primer, 1 coat; after putty</v>
      </c>
      <c r="C9" t="str" s="4">
        <v>m²</v>
      </c>
      <c r="D9" s="8">
        <f>'Surfaces'!H14</f>
        <v>212.38</v>
      </c>
      <c r="E9" s="9">
        <v>35</v>
      </c>
      <c r="F9" s="5">
        <f>IF(OR(COUNT(D9:E9)&lt;&gt;2,E9&lt;0),NA(),ROUND(D9*E9,2))</f>
        <v>7433.3</v>
      </c>
    </row>
    <row r="10" ht="34" customHeight="1">
      <c r="A10" t="str" s="4">
        <v>P04</v>
      </c>
      <c r="B10" t="str" s="4">
        <v>Interior wall emulsion, 2 coats; primer separate</v>
      </c>
      <c r="C10" t="str" s="4">
        <v>m²</v>
      </c>
      <c r="D10" s="8">
        <f>'Surfaces'!H13</f>
        <v>145.13</v>
      </c>
      <c r="E10" s="9">
        <v>110</v>
      </c>
      <c r="F10" s="5">
        <f>IF(OR(COUNT(D10:E10)&lt;&gt;2,E10&lt;0),NA(),ROUND(D10*E10,2))</f>
        <v>15964.3</v>
      </c>
    </row>
    <row r="11" ht="34" customHeight="1">
      <c r="A11" t="str" s="4">
        <v>P05</v>
      </c>
      <c r="B11" t="str" s="4">
        <v>Ceiling emulsion, 2 coats; primer separate</v>
      </c>
      <c r="C11" t="str" s="4">
        <v>m²</v>
      </c>
      <c r="D11" s="8">
        <f>'Surfaces'!I13</f>
        <v>67.25</v>
      </c>
      <c r="E11" s="9">
        <v>90</v>
      </c>
      <c r="F11" s="5">
        <f>IF(OR(COUNT(D11:E11)&lt;&gt;2,E11&lt;0),NA(),ROUND(D11*E11,2))</f>
        <v>6052.5</v>
      </c>
    </row>
    <row r="12" ht="34" customHeight="1">
      <c r="A12" t="str" s="4">
        <v>P06</v>
      </c>
      <c r="B12" t="str" s="4">
        <v>Wood joinery: preparation + suitable primer + 2 enamel coats</v>
      </c>
      <c r="C12" t="str" s="4">
        <v>m²</v>
      </c>
      <c r="D12" s="8">
        <f>'Joinery'!J10</f>
        <v>27.29</v>
      </c>
      <c r="E12" s="9">
        <v>180</v>
      </c>
      <c r="F12" s="5">
        <f>IF(OR(COUNT(D12:E12)&lt;&gt;2,E12&lt;0),NA(),ROUND(D12*E12,2))</f>
        <v>4912.2</v>
      </c>
    </row>
    <row r="13" ht="34" customHeight="1">
      <c r="A13" t="str" s="4">
        <v>P07</v>
      </c>
      <c r="B13" t="str" s="4">
        <v>Grills: preparation + suitable metal primer + 2 enamel coats</v>
      </c>
      <c r="C13" t="str" s="4">
        <v>m²</v>
      </c>
      <c r="D13" s="8">
        <f>'Joinery'!J11</f>
        <v>5.4</v>
      </c>
      <c r="E13" s="9">
        <v>150</v>
      </c>
      <c r="F13" s="5">
        <f>IF(OR(COUNT(D13:E13)&lt;&gt;2,E13&lt;0),NA(),ROUND(D13*E13,2))</f>
        <v>810</v>
      </c>
    </row>
    <row r="14" ht="34" customHeight="1">
      <c r="A14" t="str" s="10">
        <v>TOTAL</v>
      </c>
      <c r="B14" t="str" s="10">
        <v/>
      </c>
      <c r="C14" t="str" s="10">
        <v/>
      </c>
      <c r="D14" t="str" s="10">
        <v/>
      </c>
      <c r="E14" t="str" s="10">
        <v/>
      </c>
      <c r="F14" s="11">
        <f>SUM(F7:F13)</f>
        <v>58534.1</v>
      </c>
    </row>
    <row r="15" ht="34" customHeight="1">
      <c r="A15" t="str" s="6">
        <v>Quantities count each surface once for the stated coat system; never multiply again by coats.</v>
      </c>
    </row>
    <row r="16" ht="34" customHeight="1">
      <c r="A16" t="str" s="6">
        <v>Preparation, putty and primer are separate here. Remove overlap if using a composite quotation.</v>
      </c>
    </row>
    <row r="17" ht="34" customHeight="1">
      <c r="A17" t="str" s="6">
        <v>Kitchen/bath walls fully tiled. Ceilings painted. PVC bathroom doors excluded. Exteriors excluded.</v>
      </c>
    </row>
    <row r="18" ht="34" customHeight="1">
      <c r="A18" t="str" s="6">
        <v>No damp repairs, plaster replacement, texture, high-level access or occupied-home furniture moves.</v>
      </c>
    </row>
    <row r="19" ht="34" customHeight="1">
      <c r="A19" t="str" s="6">
        <v>Sources / use</v>
      </c>
      <c r="B19" t="str" s="6">
        <v>https://sitesetu.app/blog/boq-for-painting-works-excel</v>
      </c>
    </row>
    <row r="20" ht="34" customHeight="1">
      <c r="A20" t="str" s="6">
        <v>Rate basis</v>
      </c>
      <c r="B20" t="str" s="6">
        <v>Illustrative author inputs dated 2026-10-20. Replace with local written quotations.</v>
      </c>
    </row>
  </sheetData>
  <ignoredErrors>
    <ignoredError numberStoredAsText="1" sqref="A2:F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J18"/>
  <sheetViews>
    <sheetView workbookViewId="0" showGridLines="0">
      <pane ySplit="5" topLeftCell="A6" activePane="bottomLeft" state="frozen"/>
    </sheetView>
  </sheetViews>
  <cols>
    <col min="1" max="1" width="24.83203125" customWidth="1"/>
    <col min="2" max="2" width="13.83203125" customWidth="1"/>
    <col min="3" max="3" width="13.83203125" customWidth="1"/>
    <col min="4" max="4" width="13.83203125" customWidth="1"/>
    <col min="5" max="5" width="18.83203125" customWidth="1"/>
    <col min="6" max="6" width="17.83203125" customWidth="1"/>
    <col min="7" max="7" width="16.83203125" customWidth="1"/>
    <col min="8" max="8" width="17.83203125" customWidth="1"/>
    <col min="9" max="9" width="17.83203125" customWidth="1"/>
    <col min="10" max="10" width="19.83203125" customWidth="1"/>
  </cols>
  <sheetData>
    <row r="2" ht="28" customHeight="1">
      <c r="A2" t="str" s="3">
        <v>Surface register — internal dimensions in metres</v>
      </c>
    </row>
    <row r="3" ht="34" customHeight="1">
      <c r="A3" t="str" s="6">
        <v>All room heights 3 m. Painted-wall flag: 1 = full walls; 0 = fully tiled walls. Ceilings remain included.</v>
      </c>
    </row>
    <row r="4" ht="34" customHeight="1">
      <c r="A4" t="str" s="6">
        <v>Openings links by exact room name. Do not rename a room without updating its opening entries.</v>
      </c>
    </row>
    <row r="5" ht="42" customHeight="1">
      <c r="A5" t="str" s="7">
        <v>Room</v>
      </c>
      <c r="B5" t="str" s="7">
        <v>Length m</v>
      </c>
      <c r="C5" t="str" s="7">
        <v>Width m</v>
      </c>
      <c r="D5" t="str" s="7">
        <v>Height m</v>
      </c>
      <c r="E5" t="str" s="7">
        <v>Paint walls 1/0</v>
      </c>
      <c r="F5" t="str" s="7">
        <v>Gross wall m²</v>
      </c>
      <c r="G5" t="str" s="7">
        <v>Deduct m²</v>
      </c>
      <c r="H5" t="str" s="7">
        <v>Net wall m²</v>
      </c>
      <c r="I5" t="str" s="7">
        <v>Ceiling m²</v>
      </c>
      <c r="J5" t="str" s="7">
        <v>Add returns m²</v>
      </c>
    </row>
    <row r="6" ht="34" customHeight="1">
      <c r="A6" t="str" s="4">
        <v>Hall</v>
      </c>
      <c r="B6" s="9">
        <v>5</v>
      </c>
      <c r="C6" s="9">
        <v>4</v>
      </c>
      <c r="D6" s="9">
        <v>3</v>
      </c>
      <c r="E6" s="9">
        <v>1</v>
      </c>
      <c r="F6" s="8">
        <f>IF(OR(COUNT(B6:E6)&lt;&gt;4,MIN(B6:D6)&lt;=0,AND(E6&lt;&gt;0,E6&lt;&gt;1)),NA(),ROUND(2*(B6+C6)*D6*E6,2))</f>
        <v>54</v>
      </c>
      <c r="G6" s="8">
        <f>SUMIF('Openings'!$B$6:$B$16,A6,'Openings'!$K$6:$K$16)</f>
        <v>7.26</v>
      </c>
      <c r="H6" s="8">
        <f>IF(F6-G6+J6&lt;0,NA(),ROUND(F6-G6+J6,2))</f>
        <v>47.32</v>
      </c>
      <c r="I6" s="8">
        <f>IF(OR(COUNT(B6:C6)&lt;&gt;2,MIN(B6:C6)&lt;=0),NA(),ROUND(B6*C6,2))</f>
        <v>20</v>
      </c>
      <c r="J6" s="8">
        <f>SUMIF('Openings'!$B$6:$B$16,A6,'Openings'!$L$6:$L$16)</f>
        <v>0.58</v>
      </c>
    </row>
    <row r="7" ht="34" customHeight="1">
      <c r="A7" t="str" s="4">
        <v>Bedroom 1</v>
      </c>
      <c r="B7" s="9">
        <v>4</v>
      </c>
      <c r="C7" s="9">
        <v>3.5</v>
      </c>
      <c r="D7" s="9">
        <v>3</v>
      </c>
      <c r="E7" s="9">
        <v>1</v>
      </c>
      <c r="F7" s="8">
        <f>IF(OR(COUNT(B7:E7)&lt;&gt;4,MIN(B7:D7)&lt;=0,AND(E7&lt;&gt;0,E7&lt;&gt;1)),NA(),ROUND(2*(B7+C7)*D7*E7,2))</f>
        <v>45</v>
      </c>
      <c r="G7" s="8">
        <f>SUMIF('Openings'!$B$6:$B$16,A7,'Openings'!$K$6:$K$16)</f>
        <v>3.69</v>
      </c>
      <c r="H7" s="8">
        <f>IF(F7-G7+J7&lt;0,NA(),ROUND(F7-G7+J7,2))</f>
        <v>41.31</v>
      </c>
      <c r="I7" s="8">
        <f>IF(OR(COUNT(B7:C7)&lt;&gt;2,MIN(B7:C7)&lt;=0),NA(),ROUND(B7*C7,2))</f>
        <v>14</v>
      </c>
      <c r="J7" s="8">
        <f>SUMIF('Openings'!$B$6:$B$16,A7,'Openings'!$L$6:$L$16)</f>
        <v>0</v>
      </c>
    </row>
    <row r="8" ht="34" customHeight="1">
      <c r="A8" t="str" s="4">
        <v>Bedroom 2</v>
      </c>
      <c r="B8" s="9">
        <v>3.5</v>
      </c>
      <c r="C8" s="9">
        <v>3.5</v>
      </c>
      <c r="D8" s="9">
        <v>3</v>
      </c>
      <c r="E8" s="9">
        <v>1</v>
      </c>
      <c r="F8" s="8">
        <f>IF(OR(COUNT(B8:E8)&lt;&gt;4,MIN(B8:D8)&lt;=0,AND(E8&lt;&gt;0,E8&lt;&gt;1)),NA(),ROUND(2*(B8+C8)*D8*E8,2))</f>
        <v>42</v>
      </c>
      <c r="G8" s="8">
        <f>SUMIF('Openings'!$B$6:$B$16,A8,'Openings'!$K$6:$K$16)</f>
        <v>3.69</v>
      </c>
      <c r="H8" s="8">
        <f>IF(F8-G8+J8&lt;0,NA(),ROUND(F8-G8+J8,2))</f>
        <v>38.31</v>
      </c>
      <c r="I8" s="8">
        <f>IF(OR(COUNT(B8:C8)&lt;&gt;2,MIN(B8:C8)&lt;=0),NA(),ROUND(B8*C8,2))</f>
        <v>12.25</v>
      </c>
      <c r="J8" s="8">
        <f>SUMIF('Openings'!$B$6:$B$16,A8,'Openings'!$L$6:$L$16)</f>
        <v>0</v>
      </c>
    </row>
    <row r="9" ht="34" customHeight="1">
      <c r="A9" t="str" s="4">
        <v>Passage</v>
      </c>
      <c r="B9" s="9">
        <v>3</v>
      </c>
      <c r="C9" s="9">
        <v>2</v>
      </c>
      <c r="D9" s="9">
        <v>3</v>
      </c>
      <c r="E9" s="9">
        <v>1</v>
      </c>
      <c r="F9" s="8">
        <f>IF(OR(COUNT(B9:E9)&lt;&gt;4,MIN(B9:D9)&lt;=0,AND(E9&lt;&gt;0,E9&lt;&gt;1)),NA(),ROUND(2*(B9+C9)*D9*E9,2))</f>
        <v>30</v>
      </c>
      <c r="G9" s="8">
        <f>SUMIF('Openings'!$B$6:$B$16,A9,'Openings'!$K$6:$K$16)</f>
        <v>12.39</v>
      </c>
      <c r="H9" s="8">
        <f>IF(F9-G9+J9&lt;0,NA(),ROUND(F9-G9+J9,2))</f>
        <v>18.19</v>
      </c>
      <c r="I9" s="8">
        <f>IF(OR(COUNT(B9:C9)&lt;&gt;2,MIN(B9:C9)&lt;=0),NA(),ROUND(B9*C9,2))</f>
        <v>6</v>
      </c>
      <c r="J9" s="8">
        <f>SUMIF('Openings'!$B$6:$B$16,A9,'Openings'!$L$6:$L$16)</f>
        <v>0.58</v>
      </c>
    </row>
    <row r="10" ht="34" customHeight="1">
      <c r="A10" t="str" s="4">
        <v>Kitchen</v>
      </c>
      <c r="B10" s="9">
        <v>3</v>
      </c>
      <c r="C10" s="9">
        <v>3</v>
      </c>
      <c r="D10" s="9">
        <v>3</v>
      </c>
      <c r="E10" s="9">
        <v>0</v>
      </c>
      <c r="F10" s="8">
        <f>IF(OR(COUNT(B10:E10)&lt;&gt;4,MIN(B10:D10)&lt;=0,AND(E10&lt;&gt;0,E10&lt;&gt;1)),NA(),ROUND(2*(B10+C10)*D10*E10,2))</f>
        <v>0</v>
      </c>
      <c r="G10" s="8">
        <f>SUMIF('Openings'!$B$6:$B$16,A10,'Openings'!$K$6:$K$16)</f>
        <v>0</v>
      </c>
      <c r="H10" s="8">
        <f>IF(F10-G10+J10&lt;0,NA(),ROUND(F10-G10+J10,2))</f>
        <v>0</v>
      </c>
      <c r="I10" s="8">
        <f>IF(OR(COUNT(B10:C10)&lt;&gt;2,MIN(B10:C10)&lt;=0),NA(),ROUND(B10*C10,2))</f>
        <v>9</v>
      </c>
      <c r="J10" s="8">
        <f>SUMIF('Openings'!$B$6:$B$16,A10,'Openings'!$L$6:$L$16)</f>
        <v>0</v>
      </c>
    </row>
    <row r="11" ht="34" customHeight="1">
      <c r="A11" t="str" s="4">
        <v>Bathroom 1</v>
      </c>
      <c r="B11" s="9">
        <v>2</v>
      </c>
      <c r="C11" s="9">
        <v>1.5</v>
      </c>
      <c r="D11" s="9">
        <v>3</v>
      </c>
      <c r="E11" s="9">
        <v>0</v>
      </c>
      <c r="F11" s="8">
        <f>IF(OR(COUNT(B11:E11)&lt;&gt;4,MIN(B11:D11)&lt;=0,AND(E11&lt;&gt;0,E11&lt;&gt;1)),NA(),ROUND(2*(B11+C11)*D11*E11,2))</f>
        <v>0</v>
      </c>
      <c r="G11" s="8">
        <f>SUMIF('Openings'!$B$6:$B$16,A11,'Openings'!$K$6:$K$16)</f>
        <v>0</v>
      </c>
      <c r="H11" s="8">
        <f>IF(F11-G11+J11&lt;0,NA(),ROUND(F11-G11+J11,2))</f>
        <v>0</v>
      </c>
      <c r="I11" s="8">
        <f>IF(OR(COUNT(B11:C11)&lt;&gt;2,MIN(B11:C11)&lt;=0),NA(),ROUND(B11*C11,2))</f>
        <v>3</v>
      </c>
      <c r="J11" s="8">
        <f>SUMIF('Openings'!$B$6:$B$16,A11,'Openings'!$L$6:$L$16)</f>
        <v>0</v>
      </c>
    </row>
    <row r="12" ht="34" customHeight="1">
      <c r="A12" t="str" s="4">
        <v>Bathroom 2</v>
      </c>
      <c r="B12" s="9">
        <v>2</v>
      </c>
      <c r="C12" s="9">
        <v>1.5</v>
      </c>
      <c r="D12" s="9">
        <v>3</v>
      </c>
      <c r="E12" s="9">
        <v>0</v>
      </c>
      <c r="F12" s="8">
        <f>IF(OR(COUNT(B12:E12)&lt;&gt;4,MIN(B12:D12)&lt;=0,AND(E12&lt;&gt;0,E12&lt;&gt;1)),NA(),ROUND(2*(B12+C12)*D12*E12,2))</f>
        <v>0</v>
      </c>
      <c r="G12" s="8">
        <f>SUMIF('Openings'!$B$6:$B$16,A12,'Openings'!$K$6:$K$16)</f>
        <v>0</v>
      </c>
      <c r="H12" s="8">
        <f>IF(F12-G12+J12&lt;0,NA(),ROUND(F12-G12+J12,2))</f>
        <v>0</v>
      </c>
      <c r="I12" s="8">
        <f>IF(OR(COUNT(B12:C12)&lt;&gt;2,MIN(B12:C12)&lt;=0),NA(),ROUND(B12*C12,2))</f>
        <v>3</v>
      </c>
      <c r="J12" s="8">
        <f>SUMIF('Openings'!$B$6:$B$16,A12,'Openings'!$L$6:$L$16)</f>
        <v>0</v>
      </c>
    </row>
    <row r="13" ht="34" customHeight="1">
      <c r="A13" t="str" s="10">
        <v>Totals</v>
      </c>
      <c r="B13" t="str" s="10">
        <v/>
      </c>
      <c r="C13" t="str" s="10">
        <v/>
      </c>
      <c r="D13" t="str" s="10">
        <v/>
      </c>
      <c r="E13" t="str" s="10">
        <v/>
      </c>
      <c r="F13" s="12">
        <f>SUM(F6:F12)</f>
        <v>171</v>
      </c>
      <c r="G13" s="12">
        <f>SUM(G6:G12)</f>
        <v>27.03</v>
      </c>
      <c r="H13" s="12">
        <f>SUM(H6:H12)+0*SUM('Openings'!J6:L16)</f>
        <v>145.13</v>
      </c>
      <c r="I13" s="12">
        <f>SUM(I6:I12)</f>
        <v>67.25</v>
      </c>
      <c r="J13" s="12">
        <f>SUM(J6:J12)</f>
        <v>1.16</v>
      </c>
    </row>
    <row r="14" ht="34" customHeight="1">
      <c r="A14" t="str" s="10">
        <v>Walls + ceilings</v>
      </c>
      <c r="B14" t="str" s="10">
        <v/>
      </c>
      <c r="C14" t="str" s="10">
        <v/>
      </c>
      <c r="D14" t="str" s="10">
        <v/>
      </c>
      <c r="E14" t="str" s="10">
        <v/>
      </c>
      <c r="F14" t="str" s="10">
        <v/>
      </c>
      <c r="G14" t="str" s="10">
        <v/>
      </c>
      <c r="H14" s="12">
        <f>H13+I13</f>
        <v>212.38</v>
      </c>
    </row>
    <row r="15" ht="34" customHeight="1">
      <c r="A15" t="str" s="6">
        <v>Returns are split 0.10 m per face of the 0.20 m hall/passage opening: 0.58 m² on each face.</v>
      </c>
    </row>
    <row r="16" ht="34" customHeight="1">
      <c r="A16" t="str" s="6">
        <v>Changes to fully/partly tiled scope need separate painted bands; do not use a fractional flag.</v>
      </c>
    </row>
    <row r="17" ht="34" customHeight="1">
      <c r="A17" t="str" s="6">
        <v>Rounding</v>
      </c>
      <c r="B17" t="str" s="6">
        <v>Each measurement row rounded to 0.01 m². Net areas and BOQ amounts use these rounded values.</v>
      </c>
    </row>
    <row r="18" ht="34" customHeight="1">
      <c r="A18" t="str" s="6">
        <v>Sources</v>
      </c>
      <c r="B18" t="str" s="6">
        <v>Fictional house dimensions, SiteSetu example dated 2026-10-20; no client drawing.</v>
      </c>
    </row>
  </sheetData>
  <ignoredErrors>
    <ignoredError numberStoredAsText="1" sqref="A2:J1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2:L25"/>
  <sheetViews>
    <sheetView workbookViewId="0" showGridLines="0">
      <pane ySplit="5" topLeftCell="A6" activePane="bottomLeft" state="frozen"/>
    </sheetView>
  </sheetViews>
  <cols>
    <col min="1" max="1" width="16.83203125" customWidth="1"/>
    <col min="2" max="2" width="20.83203125" customWidth="1"/>
    <col min="3" max="3" width="57.83203125" customWidth="1"/>
    <col min="4" max="4" width="10.83203125" customWidth="1"/>
    <col min="5" max="5" width="12.83203125" customWidth="1"/>
    <col min="6" max="6" width="12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9.83203125" customWidth="1"/>
  </cols>
  <sheetData>
    <row r="2" ht="28" customHeight="1">
      <c r="A2" t="str" s="3">
        <v>Opening schedule — one row per wall face / type</v>
      </c>
    </row>
    <row r="3" ht="34" customHeight="1">
      <c r="A3" t="str" s="6">
        <v>Deduction factor is a reviewed input: 0, 0.5 or 1. Check finishes, reveals and contract edition.</v>
      </c>
    </row>
    <row r="4" ht="34" customHeight="1">
      <c r="A4" t="str" s="6">
        <v>No automatic threshold decision. Clear an unused entry with count 0; retain its numeric dimensions.</v>
      </c>
    </row>
    <row r="5" ht="42" customHeight="1">
      <c r="A5" t="str" s="7">
        <v>Ref</v>
      </c>
      <c r="B5" t="str" s="7">
        <v>Room</v>
      </c>
      <c r="C5" t="str" s="7">
        <v>Reason / geometry</v>
      </c>
      <c r="D5" t="str" s="7">
        <v>Count</v>
      </c>
      <c r="E5" t="str" s="7">
        <v>Width m</v>
      </c>
      <c r="F5" t="str" s="7">
        <v>Height m</v>
      </c>
      <c r="G5" t="str" s="7">
        <v>Deduct factor</v>
      </c>
      <c r="H5" t="str" s="7">
        <v>Return girth m</v>
      </c>
      <c r="I5" t="str" s="7">
        <v>Return depth m</v>
      </c>
      <c r="J5" t="str" s="7">
        <v>Opening m²</v>
      </c>
      <c r="K5" t="str" s="7">
        <v>Deduct m²</v>
      </c>
      <c r="L5" t="str" s="7">
        <v>Add returns m²</v>
      </c>
    </row>
    <row r="6" ht="34" customHeight="1">
      <c r="A6" t="str" s="4">
        <v>H-D1</v>
      </c>
      <c r="B6" t="str" s="4">
        <v>Hall</v>
      </c>
      <c r="C6" t="str" s="4">
        <v>Entrance; full-width frame</v>
      </c>
      <c r="D6" s="9">
        <v>1</v>
      </c>
      <c r="E6" s="9">
        <v>1</v>
      </c>
      <c r="F6" s="9">
        <v>2.1</v>
      </c>
      <c r="G6" s="9">
        <v>1</v>
      </c>
      <c r="H6" s="9">
        <v>0</v>
      </c>
      <c r="I6" s="9">
        <v>0</v>
      </c>
      <c r="J6" s="8">
        <f>IF(OR(COUNT(D6:I6)&lt;&gt;6,MIN(D6:I6)&lt;0,E6&lt;=0,F6&lt;=0,MOD(D6,1)&lt;&gt;0,AND(G6&lt;&gt;0,G6&lt;&gt;0.5,G6&lt;&gt;1),COUNTIF('Surfaces'!$A$6:$A$12,B6)&lt;&gt;1),NA(),ROUND(D6*E6*F6,2))</f>
        <v>2.1</v>
      </c>
      <c r="K6" s="8">
        <f>ROUND(J6*G6,2)</f>
        <v>2.1</v>
      </c>
      <c r="L6" s="8">
        <f>IF(ISNUMBER(J6),ROUND(D6*H6*I6,2),NA())</f>
        <v>0</v>
      </c>
    </row>
    <row r="7" ht="34" customHeight="1">
      <c r="A7" t="str" s="4">
        <v>H-O1</v>
      </c>
      <c r="B7" t="str" s="4">
        <v>Hall</v>
      </c>
      <c r="C7" t="str" s="4">
        <v>Large passage opening; half reveal depth</v>
      </c>
      <c r="D7" s="9">
        <v>1</v>
      </c>
      <c r="E7" s="9">
        <v>1.6</v>
      </c>
      <c r="F7" s="9">
        <v>2.1</v>
      </c>
      <c r="G7" s="9">
        <v>1</v>
      </c>
      <c r="H7" s="9">
        <v>5.8</v>
      </c>
      <c r="I7" s="9">
        <v>0.1</v>
      </c>
      <c r="J7" s="8">
        <f>IF(OR(COUNT(D7:I7)&lt;&gt;6,MIN(D7:I7)&lt;0,E7&lt;=0,F7&lt;=0,MOD(D7,1)&lt;&gt;0,AND(G7&lt;&gt;0,G7&lt;&gt;0.5,G7&lt;&gt;1),COUNTIF('Surfaces'!$A$6:$A$12,B7)&lt;&gt;1),NA(),ROUND(D7*E7*F7,2))</f>
        <v>3.36</v>
      </c>
      <c r="K7" s="8">
        <f>ROUND(J7*G7,2)</f>
        <v>3.36</v>
      </c>
      <c r="L7" s="8">
        <f>IF(ISNUMBER(J7),ROUND(D7*H7*I7,2),NA())</f>
        <v>0.58</v>
      </c>
    </row>
    <row r="8" ht="34" customHeight="1">
      <c r="A8" t="str" s="4">
        <v>H-W1</v>
      </c>
      <c r="B8" t="str" s="4">
        <v>Hall</v>
      </c>
      <c r="C8" t="str" s="4">
        <v>Window; inside reveal narrower, outside untreated</v>
      </c>
      <c r="D8" s="9">
        <v>1</v>
      </c>
      <c r="E8" s="9">
        <v>1.2</v>
      </c>
      <c r="F8" s="9">
        <v>1.5</v>
      </c>
      <c r="G8" s="9">
        <v>1</v>
      </c>
      <c r="H8" s="9">
        <v>0</v>
      </c>
      <c r="I8" s="9">
        <v>0</v>
      </c>
      <c r="J8" s="8">
        <f>IF(OR(COUNT(D8:I8)&lt;&gt;6,MIN(D8:I8)&lt;0,E8&lt;=0,F8&lt;=0,MOD(D8,1)&lt;&gt;0,AND(G8&lt;&gt;0,G8&lt;&gt;0.5,G8&lt;&gt;1),COUNTIF('Surfaces'!$A$6:$A$12,B8)&lt;&gt;1),NA(),ROUND(D8*E8*F8,2))</f>
        <v>1.8</v>
      </c>
      <c r="K8" s="8">
        <f>ROUND(J8*G8,2)</f>
        <v>1.8</v>
      </c>
      <c r="L8" s="8">
        <f>IF(ISNUMBER(J8),ROUND(D8*H8*I8,2),NA())</f>
        <v>0</v>
      </c>
    </row>
    <row r="9" ht="34" customHeight="1">
      <c r="A9" t="str" s="4">
        <v>B1-D1</v>
      </c>
      <c r="B9" t="str" s="4">
        <v>Bedroom 1</v>
      </c>
      <c r="C9" t="str" s="4">
        <v>Door; full-width frame</v>
      </c>
      <c r="D9" s="9">
        <v>1</v>
      </c>
      <c r="E9" s="9">
        <v>0.9</v>
      </c>
      <c r="F9" s="9">
        <v>2.1</v>
      </c>
      <c r="G9" s="9">
        <v>1</v>
      </c>
      <c r="H9" s="9">
        <v>0</v>
      </c>
      <c r="I9" s="9">
        <v>0</v>
      </c>
      <c r="J9" s="8">
        <f>IF(OR(COUNT(D9:I9)&lt;&gt;6,MIN(D9:I9)&lt;0,E9&lt;=0,F9&lt;=0,MOD(D9,1)&lt;&gt;0,AND(G9&lt;&gt;0,G9&lt;&gt;0.5,G9&lt;&gt;1),COUNTIF('Surfaces'!$A$6:$A$12,B9)&lt;&gt;1),NA(),ROUND(D9*E9*F9,2))</f>
        <v>1.89</v>
      </c>
      <c r="K9" s="8">
        <f>ROUND(J9*G9,2)</f>
        <v>1.89</v>
      </c>
      <c r="L9" s="8">
        <f>IF(ISNUMBER(J9),ROUND(D9*H9*I9,2),NA())</f>
        <v>0</v>
      </c>
    </row>
    <row r="10" ht="34" customHeight="1">
      <c r="A10" t="str" s="4">
        <v>B1-W1</v>
      </c>
      <c r="B10" t="str" s="4">
        <v>Bedroom 1</v>
      </c>
      <c r="C10" t="str" s="4">
        <v>Window; inside reveal narrower, outside untreated</v>
      </c>
      <c r="D10" s="9">
        <v>1</v>
      </c>
      <c r="E10" s="9">
        <v>1.2</v>
      </c>
      <c r="F10" s="9">
        <v>1.5</v>
      </c>
      <c r="G10" s="9">
        <v>1</v>
      </c>
      <c r="H10" s="9">
        <v>0</v>
      </c>
      <c r="I10" s="9">
        <v>0</v>
      </c>
      <c r="J10" s="8">
        <f>IF(OR(COUNT(D10:I10)&lt;&gt;6,MIN(D10:I10)&lt;0,E10&lt;=0,F10&lt;=0,MOD(D10,1)&lt;&gt;0,AND(G10&lt;&gt;0,G10&lt;&gt;0.5,G10&lt;&gt;1),COUNTIF('Surfaces'!$A$6:$A$12,B10)&lt;&gt;1),NA(),ROUND(D10*E10*F10,2))</f>
        <v>1.8</v>
      </c>
      <c r="K10" s="8">
        <f>ROUND(J10*G10,2)</f>
        <v>1.8</v>
      </c>
      <c r="L10" s="8">
        <f>IF(ISNUMBER(J10),ROUND(D10*H10*I10,2),NA())</f>
        <v>0</v>
      </c>
    </row>
    <row r="11" ht="34" customHeight="1">
      <c r="A11" t="str" s="4">
        <v>B2-D1</v>
      </c>
      <c r="B11" t="str" s="4">
        <v>Bedroom 2</v>
      </c>
      <c r="C11" t="str" s="4">
        <v>Door; full-width frame</v>
      </c>
      <c r="D11" s="9">
        <v>1</v>
      </c>
      <c r="E11" s="9">
        <v>0.9</v>
      </c>
      <c r="F11" s="9">
        <v>2.1</v>
      </c>
      <c r="G11" s="9">
        <v>1</v>
      </c>
      <c r="H11" s="9">
        <v>0</v>
      </c>
      <c r="I11" s="9">
        <v>0</v>
      </c>
      <c r="J11" s="8">
        <f>IF(OR(COUNT(D11:I11)&lt;&gt;6,MIN(D11:I11)&lt;0,E11&lt;=0,F11&lt;=0,MOD(D11,1)&lt;&gt;0,AND(G11&lt;&gt;0,G11&lt;&gt;0.5,G11&lt;&gt;1),COUNTIF('Surfaces'!$A$6:$A$12,B11)&lt;&gt;1),NA(),ROUND(D11*E11*F11,2))</f>
        <v>1.89</v>
      </c>
      <c r="K11" s="8">
        <f>ROUND(J11*G11,2)</f>
        <v>1.89</v>
      </c>
      <c r="L11" s="8">
        <f>IF(ISNUMBER(J11),ROUND(D11*H11*I11,2),NA())</f>
        <v>0</v>
      </c>
    </row>
    <row r="12" ht="34" customHeight="1">
      <c r="A12" t="str" s="4">
        <v>B2-W1</v>
      </c>
      <c r="B12" t="str" s="4">
        <v>Bedroom 2</v>
      </c>
      <c r="C12" t="str" s="4">
        <v>Window; inside reveal narrower, outside untreated</v>
      </c>
      <c r="D12" s="9">
        <v>1</v>
      </c>
      <c r="E12" s="9">
        <v>1.2</v>
      </c>
      <c r="F12" s="9">
        <v>1.5</v>
      </c>
      <c r="G12" s="9">
        <v>1</v>
      </c>
      <c r="H12" s="9">
        <v>0</v>
      </c>
      <c r="I12" s="9">
        <v>0</v>
      </c>
      <c r="J12" s="8">
        <f>IF(OR(COUNT(D12:I12)&lt;&gt;6,MIN(D12:I12)&lt;0,E12&lt;=0,F12&lt;=0,MOD(D12,1)&lt;&gt;0,AND(G12&lt;&gt;0,G12&lt;&gt;0.5,G12&lt;&gt;1),COUNTIF('Surfaces'!$A$6:$A$12,B12)&lt;&gt;1),NA(),ROUND(D12*E12*F12,2))</f>
        <v>1.8</v>
      </c>
      <c r="K12" s="8">
        <f>ROUND(J12*G12,2)</f>
        <v>1.8</v>
      </c>
      <c r="L12" s="8">
        <f>IF(ISNUMBER(J12),ROUND(D12*H12*I12,2),NA())</f>
        <v>0</v>
      </c>
    </row>
    <row r="13" ht="34" customHeight="1">
      <c r="A13" t="str" s="4">
        <v>P-O1</v>
      </c>
      <c r="B13" t="str" s="4">
        <v>Passage</v>
      </c>
      <c r="C13" t="str" s="4">
        <v>Other face of H-O1; remaining half reveal</v>
      </c>
      <c r="D13" s="9">
        <v>1</v>
      </c>
      <c r="E13" s="9">
        <v>1.6</v>
      </c>
      <c r="F13" s="9">
        <v>2.1</v>
      </c>
      <c r="G13" s="9">
        <v>1</v>
      </c>
      <c r="H13" s="9">
        <v>5.8</v>
      </c>
      <c r="I13" s="9">
        <v>0.1</v>
      </c>
      <c r="J13" s="8">
        <f>IF(OR(COUNT(D13:I13)&lt;&gt;6,MIN(D13:I13)&lt;0,E13&lt;=0,F13&lt;=0,MOD(D13,1)&lt;&gt;0,AND(G13&lt;&gt;0,G13&lt;&gt;0.5,G13&lt;&gt;1),COUNTIF('Surfaces'!$A$6:$A$12,B13)&lt;&gt;1),NA(),ROUND(D13*E13*F13,2))</f>
        <v>3.36</v>
      </c>
      <c r="K13" s="8">
        <f>ROUND(J13*G13,2)</f>
        <v>3.36</v>
      </c>
      <c r="L13" s="8">
        <f>IF(ISNUMBER(J13),ROUND(D13*H13*I13,2),NA())</f>
        <v>0.58</v>
      </c>
    </row>
    <row r="14" ht="34" customHeight="1">
      <c r="A14" t="str" s="4">
        <v>P-D1</v>
      </c>
      <c r="B14" t="str" s="4">
        <v>Passage</v>
      </c>
      <c r="C14" t="str" s="4">
        <v>Bedroom doors; full-width frames</v>
      </c>
      <c r="D14" s="9">
        <v>2</v>
      </c>
      <c r="E14" s="9">
        <v>0.9</v>
      </c>
      <c r="F14" s="9">
        <v>2.1</v>
      </c>
      <c r="G14" s="9">
        <v>1</v>
      </c>
      <c r="H14" s="9">
        <v>0</v>
      </c>
      <c r="I14" s="9">
        <v>0</v>
      </c>
      <c r="J14" s="8">
        <f>IF(OR(COUNT(D14:I14)&lt;&gt;6,MIN(D14:I14)&lt;0,E14&lt;=0,F14&lt;=0,MOD(D14,1)&lt;&gt;0,AND(G14&lt;&gt;0,G14&lt;&gt;0.5,G14&lt;&gt;1),COUNTIF('Surfaces'!$A$6:$A$12,B14)&lt;&gt;1),NA(),ROUND(D14*E14*F14,2))</f>
        <v>3.78</v>
      </c>
      <c r="K14" s="8">
        <f>ROUND(J14*G14,2)</f>
        <v>3.78</v>
      </c>
      <c r="L14" s="8">
        <f>IF(ISNUMBER(J14),ROUND(D14*H14*I14,2),NA())</f>
        <v>0</v>
      </c>
    </row>
    <row r="15" ht="34" customHeight="1">
      <c r="A15" t="str" s="4">
        <v>P-D2</v>
      </c>
      <c r="B15" t="str" s="4">
        <v>Passage</v>
      </c>
      <c r="C15" t="str" s="4">
        <v>Kitchen door; full-width frame</v>
      </c>
      <c r="D15" s="9">
        <v>1</v>
      </c>
      <c r="E15" s="9">
        <v>0.9</v>
      </c>
      <c r="F15" s="9">
        <v>2.1</v>
      </c>
      <c r="G15" s="9">
        <v>1</v>
      </c>
      <c r="H15" s="9">
        <v>0</v>
      </c>
      <c r="I15" s="9">
        <v>0</v>
      </c>
      <c r="J15" s="8">
        <f>IF(OR(COUNT(D15:I15)&lt;&gt;6,MIN(D15:I15)&lt;0,E15&lt;=0,F15&lt;=0,MOD(D15,1)&lt;&gt;0,AND(G15&lt;&gt;0,G15&lt;&gt;0.5,G15&lt;&gt;1),COUNTIF('Surfaces'!$A$6:$A$12,B15)&lt;&gt;1),NA(),ROUND(D15*E15*F15,2))</f>
        <v>1.89</v>
      </c>
      <c r="K15" s="8">
        <f>ROUND(J15*G15,2)</f>
        <v>1.89</v>
      </c>
      <c r="L15" s="8">
        <f>IF(ISNUMBER(J15),ROUND(D15*H15*I15,2),NA())</f>
        <v>0</v>
      </c>
    </row>
    <row r="16" ht="34" customHeight="1">
      <c r="A16" t="str" s="4">
        <v>P-D3</v>
      </c>
      <c r="B16" t="str" s="4">
        <v>Passage</v>
      </c>
      <c r="C16" t="str" s="4">
        <v>Bathroom doors; full-width frames</v>
      </c>
      <c r="D16" s="9">
        <v>2</v>
      </c>
      <c r="E16" s="9">
        <v>0.8</v>
      </c>
      <c r="F16" s="9">
        <v>2.1</v>
      </c>
      <c r="G16" s="9">
        <v>1</v>
      </c>
      <c r="H16" s="9">
        <v>0</v>
      </c>
      <c r="I16" s="9">
        <v>0</v>
      </c>
      <c r="J16" s="8">
        <f>IF(OR(COUNT(D16:I16)&lt;&gt;6,MIN(D16:I16)&lt;0,E16&lt;=0,F16&lt;=0,MOD(D16,1)&lt;&gt;0,AND(G16&lt;&gt;0,G16&lt;&gt;0.5,G16&lt;&gt;1),COUNTIF('Surfaces'!$A$6:$A$12,B16)&lt;&gt;1),NA(),ROUND(D16*E16*F16,2))</f>
        <v>3.36</v>
      </c>
      <c r="K16" s="8">
        <f>ROUND(J16*G16,2)</f>
        <v>3.36</v>
      </c>
      <c r="L16" s="8">
        <f>IF(ISNUMBER(J16),ROUND(D16*H16*I16,2),NA())</f>
        <v>0</v>
      </c>
    </row>
    <row r="17" ht="34" customHeight="1">
      <c r="A17" t="str" s="6">
        <v>Rule basis</v>
      </c>
      <c r="B17" t="str" s="6">
        <v>Part 13:1994, 3.2; this example expressly uses the accessible older edition.</v>
      </c>
    </row>
    <row r="18" ht="34" customHeight="1">
      <c r="A18" t="str" s="6">
        <v>Edition</v>
      </c>
      <c r="B18" t="str" s="6">
        <v>Part 13 was revised in 2024. Verify your contract edition before reusing these inputs.</v>
      </c>
    </row>
    <row r="19" ht="34" customHeight="1">
      <c r="A19" t="str" s="6">
        <v>Small openings</v>
      </c>
      <c r="B19" t="str" s="6">
        <v>Up to 0.5 m²: normally no deduction and no added returns.</v>
      </c>
    </row>
    <row r="20" ht="34" customHeight="1">
      <c r="A20" t="str" s="6">
        <v>Medium openings</v>
      </c>
      <c r="B20" t="str" s="6">
        <v>Over 0.5 to 3 m²: review both finishes and reveal geometry; do not deduct every face automatically.</v>
      </c>
    </row>
    <row r="21" ht="34" customHeight="1">
      <c r="A21" t="str" s="6">
        <v>Large openings</v>
      </c>
      <c r="B21" t="str" s="6">
        <v>Over 3 m²: deduct each painted face; add actual painted returns once overall.</v>
      </c>
    </row>
    <row r="22" ht="34" customHeight="1">
      <c r="A22" t="str" s="6">
        <v>Door assumption</v>
      </c>
      <c r="B22" t="str" s="6">
        <v>Full wall-width frames. Each measured room face deducts its full opening.</v>
      </c>
    </row>
    <row r="23" ht="34" customHeight="1">
      <c r="A23" t="str" s="6">
        <v>Window assumption</v>
      </c>
      <c r="B23" t="str" s="6">
        <v>Interior reveal narrower than untreated exterior reveal. Full inside deduction; no added returns.</v>
      </c>
    </row>
    <row r="24" ht="34" customHeight="1">
      <c r="A24" t="str" s="6">
        <v>Source</v>
      </c>
      <c r="B24" t="str" s="6">
        <v>https://law.resource.org/pub/in/bis/S03/is.1200.13.1994.pdf</v>
      </c>
    </row>
    <row r="25" ht="34" customHeight="1">
      <c r="A25" t="str" s="6">
        <v>Edition source</v>
      </c>
      <c r="B25" t="str" s="6">
        <v>https://services.bis.gov.in/tmp/weekly_bulletin_3_556.pdf</v>
      </c>
    </row>
  </sheetData>
  <ignoredErrors>
    <ignoredError numberStoredAsText="1" sqref="A2:L2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2:J18"/>
  <sheetViews>
    <sheetView workbookViewId="0" showGridLines="0">
      <pane ySplit="5" topLeftCell="A6" activePane="bottomLeft" state="frozen"/>
    </sheetView>
  </sheetViews>
  <cols>
    <col min="1" max="1" width="26.83203125" customWidth="1"/>
    <col min="2" max="2" width="42.83203125" customWidth="1"/>
    <col min="3" max="3" width="10.83203125" customWidth="1"/>
    <col min="4" max="4" width="12.83203125" customWidth="1"/>
    <col min="5" max="5" width="12.83203125" customWidth="1"/>
    <col min="6" max="6" width="12.83203125" customWidth="1"/>
    <col min="7" max="7" width="18.83203125" customWidth="1"/>
    <col min="8" max="8" width="12.83203125" customWidth="1"/>
    <col min="9" max="9" width="45.83203125" customWidth="1"/>
    <col min="10" max="10" width="19.83203125" customWidth="1"/>
  </cols>
  <sheetData>
    <row r="2" ht="28" customHeight="1">
      <c r="A2" t="str" s="3">
        <v>Doors, windows and grills — equivalent painting area</v>
      </c>
    </row>
    <row r="3" ht="34" customHeight="1">
      <c r="A3" t="str" s="6">
        <v>Dimensions include frames where specified. Sides = 2 for both faces; all-over grill factor uses 1.</v>
      </c>
    </row>
    <row r="4" ht="34" customHeight="1">
      <c r="A4" t="str" s="6">
        <v>Counts are physical units here. Bathroom PVC doors excluded. Replace coefficients after checking type.</v>
      </c>
    </row>
    <row r="5" ht="42" customHeight="1">
      <c r="A5" t="str" s="7">
        <v>Location</v>
      </c>
      <c r="B5" t="str" s="7">
        <v>Surface type</v>
      </c>
      <c r="C5" t="str" s="7">
        <v>Count</v>
      </c>
      <c r="D5" t="str" s="7">
        <v>Width m</v>
      </c>
      <c r="E5" t="str" s="7">
        <v>Height m</v>
      </c>
      <c r="F5" t="str" s="7">
        <v>Factor</v>
      </c>
      <c r="G5" t="str" s="7">
        <v>Sides / all-over</v>
      </c>
      <c r="H5" t="str" s="7">
        <v>Group</v>
      </c>
      <c r="I5" t="str" s="7">
        <v>Rule reference</v>
      </c>
      <c r="J5" t="str" s="7">
        <v>Equivalent m²</v>
      </c>
    </row>
    <row r="6" ht="34" customHeight="1">
      <c r="A6" t="str" s="4">
        <v>Entrance</v>
      </c>
      <c r="B6" t="str" s="4">
        <v>Flush joinery incl. frame</v>
      </c>
      <c r="C6" s="9">
        <v>1</v>
      </c>
      <c r="D6" s="9">
        <v>1</v>
      </c>
      <c r="E6" s="9">
        <v>2.1</v>
      </c>
      <c r="F6" s="9">
        <v>1.2</v>
      </c>
      <c r="G6" s="9">
        <v>2</v>
      </c>
      <c r="H6" t="str" s="4">
        <v>Wood</v>
      </c>
      <c r="I6" t="str" s="4">
        <v>Part 15 Table 1(ii)</v>
      </c>
      <c r="J6" s="8">
        <f>IF(OR(COUNT(C6:G6)&lt;&gt;5,MIN(C6:G6)&lt;0,D6&lt;=0,E6&lt;=0,F6&lt;=0,MOD(C6,1)&lt;&gt;0,AND(G6&lt;&gt;1,G6&lt;&gt;2),AND(H6&lt;&gt;"Wood",H6&lt;&gt;"Metal")),NA(),ROUND(C6*D6*E6*F6*G6,2))</f>
        <v>5.04</v>
      </c>
    </row>
    <row r="7" ht="34" customHeight="1">
      <c r="A7" t="str" s="4">
        <v>Bedroom + kitchen</v>
      </c>
      <c r="B7" t="str" s="4">
        <v>Flush joinery incl. frame</v>
      </c>
      <c r="C7" s="9">
        <v>3</v>
      </c>
      <c r="D7" s="9">
        <v>0.9</v>
      </c>
      <c r="E7" s="9">
        <v>2.1</v>
      </c>
      <c r="F7" s="9">
        <v>1.2</v>
      </c>
      <c r="G7" s="9">
        <v>2</v>
      </c>
      <c r="H7" t="str" s="4">
        <v>Wood</v>
      </c>
      <c r="I7" t="str" s="4">
        <v>Part 15 Table 1(ii)</v>
      </c>
      <c r="J7" s="8">
        <f>IF(OR(COUNT(C7:G7)&lt;&gt;5,MIN(C7:G7)&lt;0,D7&lt;=0,E7&lt;=0,F7&lt;=0,MOD(C7,1)&lt;&gt;0,AND(G7&lt;&gt;1,G7&lt;&gt;2),AND(H7&lt;&gt;"Wood",H7&lt;&gt;"Metal")),NA(),ROUND(C7*D7*E7*F7*G7,2))</f>
        <v>13.61</v>
      </c>
    </row>
    <row r="8" ht="34" customHeight="1">
      <c r="A8" t="str" s="4">
        <v>Three windows</v>
      </c>
      <c r="B8" t="str" s="4">
        <v>Fully glazed wood joinery</v>
      </c>
      <c r="C8" s="9">
        <v>3</v>
      </c>
      <c r="D8" s="9">
        <v>1.2</v>
      </c>
      <c r="E8" s="9">
        <v>1.5</v>
      </c>
      <c r="F8" s="9">
        <v>0.8</v>
      </c>
      <c r="G8" s="9">
        <v>2</v>
      </c>
      <c r="H8" t="str" s="4">
        <v>Wood</v>
      </c>
      <c r="I8" t="str" s="4">
        <v>Part 15 Table 1(iv)</v>
      </c>
      <c r="J8" s="8">
        <f>IF(OR(COUNT(C8:G8)&lt;&gt;5,MIN(C8:G8)&lt;0,D8&lt;=0,E8&lt;=0,F8&lt;=0,MOD(C8,1)&lt;&gt;0,AND(G8&lt;&gt;1,G8&lt;&gt;2),AND(H8&lt;&gt;"Wood",H8&lt;&gt;"Metal")),NA(),ROUND(C8*D8*E8*F8*G8,2))</f>
        <v>8.64</v>
      </c>
    </row>
    <row r="9" ht="34" customHeight="1">
      <c r="A9" t="str" s="4">
        <v>Three window grills</v>
      </c>
      <c r="B9" t="str" s="4">
        <v>Grills; all-over factor</v>
      </c>
      <c r="C9" s="9">
        <v>3</v>
      </c>
      <c r="D9" s="9">
        <v>1.2</v>
      </c>
      <c r="E9" s="9">
        <v>1.5</v>
      </c>
      <c r="F9" s="9">
        <v>1</v>
      </c>
      <c r="G9" s="9">
        <v>1</v>
      </c>
      <c r="H9" t="str" s="4">
        <v>Metal</v>
      </c>
      <c r="I9" t="str" s="4">
        <v>Part 15 Table 1(xii); do not double</v>
      </c>
      <c r="J9" s="8">
        <f>IF(OR(COUNT(C9:G9)&lt;&gt;5,MIN(C9:G9)&lt;0,D9&lt;=0,E9&lt;=0,F9&lt;=0,MOD(C9,1)&lt;&gt;0,AND(G9&lt;&gt;1,G9&lt;&gt;2),AND(H9&lt;&gt;"Wood",H9&lt;&gt;"Metal")),NA(),ROUND(C9*D9*E9*F9*G9,2))</f>
        <v>5.4</v>
      </c>
    </row>
    <row r="10" ht="34" customHeight="1">
      <c r="A10" t="str" s="10">
        <v>Wood total</v>
      </c>
      <c r="B10" t="str" s="10">
        <v/>
      </c>
      <c r="C10" t="str" s="10">
        <v/>
      </c>
      <c r="D10" t="str" s="10">
        <v/>
      </c>
      <c r="E10" t="str" s="10">
        <v/>
      </c>
      <c r="F10" t="str" s="10">
        <v/>
      </c>
      <c r="G10" t="str" s="10">
        <v/>
      </c>
      <c r="H10" t="str" s="10">
        <v/>
      </c>
      <c r="I10" t="str" s="10">
        <v/>
      </c>
      <c r="J10" s="12">
        <f>SUMIF(H6:H9,"Wood",J6:J9)+0*SUM(J6:J9)</f>
        <v>27.29</v>
      </c>
    </row>
    <row r="11" ht="34" customHeight="1">
      <c r="A11" t="str" s="10">
        <v>Metal total</v>
      </c>
      <c r="B11" t="str" s="10">
        <v/>
      </c>
      <c r="C11" t="str" s="10">
        <v/>
      </c>
      <c r="D11" t="str" s="10">
        <v/>
      </c>
      <c r="E11" t="str" s="10">
        <v/>
      </c>
      <c r="F11" t="str" s="10">
        <v/>
      </c>
      <c r="G11" t="str" s="10">
        <v/>
      </c>
      <c r="H11" t="str" s="10">
        <v/>
      </c>
      <c r="I11" t="str" s="10">
        <v/>
      </c>
      <c r="J11" s="12">
        <f>SUMIF(H6:H9,"Metal",J6:J9)+0*SUM(J6:J9)</f>
        <v>5.4</v>
      </c>
    </row>
    <row r="12" ht="34" customHeight="1">
      <c r="A12" t="str" s="6">
        <v>Flush joinery</v>
      </c>
      <c r="B12" t="str" s="6">
        <v>1.20 each side includes frame. Flush shutter alone is 1.10 each side (Table 1(iii)).</v>
      </c>
    </row>
    <row r="13" ht="34" customHeight="1">
      <c r="A13" t="str" s="6">
        <v>Fully glazed</v>
      </c>
      <c r="B13" t="str" s="6">
        <v>Wood joinery: 0.80 each side. Fully glazed steel: 0.50 each side. Do not interchange.</v>
      </c>
    </row>
    <row r="14" ht="34" customHeight="1">
      <c r="A14" t="str" s="6">
        <v>Grills</v>
      </c>
      <c r="B14" t="str" s="6">
        <v>1.00 all over; no deduction for open spaces and no second multiplication for the back.</v>
      </c>
    </row>
    <row r="15" ht="34" customHeight="1">
      <c r="A15" t="str" s="6">
        <v>Material use</v>
      </c>
      <c r="B15" t="str" s="6">
        <v>Equivalent payable area is not physical coating area. Do a separate coverage takeoff for procurement.</v>
      </c>
    </row>
    <row r="16" ht="34" customHeight="1">
      <c r="A16" t="str" s="6">
        <v>Source</v>
      </c>
      <c r="B16" t="str" s="6">
        <v>IS 1200 Part 15:1987, clause 3.5, Table 1; dimensions/areas per clause 2.4.</v>
      </c>
    </row>
    <row r="17" ht="34" customHeight="1">
      <c r="A17" t="str" s="6">
        <v>Source URL</v>
      </c>
      <c r="B17" t="str" s="6">
        <v>https://law.resource.org/pub/in/bis/S03/is.1200.15.1987.pdf</v>
      </c>
    </row>
    <row r="18" ht="34" customHeight="1">
      <c r="A18" t="str" s="6">
        <v>Guide</v>
      </c>
      <c r="B18" t="str" s="6">
        <v>https://sitesetu.app/blog/is-1200-method-of-measurement-guide-india</v>
      </c>
    </row>
  </sheetData>
  <ignoredErrors>
    <ignoredError numberStoredAsText="1" sqref="A2:J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BOQ</vt:lpstr>
      <vt:lpstr>Surfaces</vt:lpstr>
      <vt:lpstr>Openings</vt:lpstr>
      <vt:lpstr>Joinery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Painting BOQ Format</dc:title>
</cp:coreProperties>
</file>